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46ED25B-8171-49EF-A61E-9A796395DC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ем" sheetId="1" r:id="rId1"/>
    <sheet name="Отдача ТСО" sheetId="2" r:id="rId2"/>
    <sheet name="Отдача ЭСО" sheetId="3" r:id="rId3"/>
    <sheet name="Отдача ГП" sheetId="4" r:id="rId4"/>
    <sheet name="Потери ГП" sheetId="5" r:id="rId5"/>
  </sheets>
  <definedNames>
    <definedName name="_xlnm.Print_Area" localSheetId="3">'Отдача ГП'!$A$1:$L$18</definedName>
    <definedName name="_xlnm.Print_Area" localSheetId="1">'Отдача ТСО'!$A$1:$P$18</definedName>
    <definedName name="_xlnm.Print_Area" localSheetId="2">'Отдача ЭСО'!$A$1:$S$18</definedName>
    <definedName name="_xlnm.Print_Area" localSheetId="4">'Потери ГП'!$A$1:$H$18</definedName>
    <definedName name="_xlnm.Print_Area" localSheetId="0">Прием!$A$1:$S$18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" l="1"/>
  <c r="G6" i="5"/>
  <c r="G7" i="5"/>
  <c r="D7" i="5"/>
  <c r="G9" i="5"/>
  <c r="D9" i="5"/>
  <c r="G10" i="5"/>
  <c r="D10" i="5"/>
  <c r="D11" i="5"/>
  <c r="G12" i="5"/>
  <c r="D12" i="5"/>
  <c r="G13" i="5"/>
  <c r="D13" i="5"/>
  <c r="G14" i="5"/>
  <c r="D14" i="5"/>
  <c r="G15" i="5"/>
  <c r="D15" i="5"/>
  <c r="G16" i="5"/>
  <c r="D16" i="5"/>
  <c r="G17" i="5"/>
  <c r="D17" i="5"/>
  <c r="H17" i="5"/>
  <c r="H16" i="5"/>
  <c r="H15" i="5"/>
  <c r="H14" i="5"/>
  <c r="H13" i="5"/>
  <c r="H12" i="5"/>
  <c r="H10" i="5"/>
  <c r="H9" i="5"/>
  <c r="H7" i="5"/>
  <c r="H6" i="5"/>
  <c r="I6" i="5" l="1"/>
  <c r="Q18" i="2" l="1"/>
  <c r="T12" i="3" l="1"/>
  <c r="H11" i="5"/>
  <c r="H8" i="5"/>
  <c r="N18" i="1" l="1"/>
  <c r="P18" i="1" l="1"/>
  <c r="M9" i="4" l="1"/>
  <c r="M8" i="4" l="1"/>
  <c r="M7" i="4"/>
  <c r="M10" i="4"/>
  <c r="M11" i="4"/>
  <c r="M12" i="4"/>
  <c r="M13" i="4"/>
  <c r="M14" i="4"/>
  <c r="M15" i="4"/>
  <c r="M16" i="4"/>
  <c r="M17" i="4"/>
  <c r="M6" i="4"/>
  <c r="T7" i="3" l="1"/>
  <c r="T8" i="3"/>
  <c r="T9" i="3"/>
  <c r="T10" i="3"/>
  <c r="T11" i="3"/>
  <c r="T13" i="3"/>
  <c r="T14" i="3"/>
  <c r="T15" i="3"/>
  <c r="T16" i="3"/>
  <c r="T17" i="3"/>
  <c r="T6" i="3"/>
  <c r="O18" i="3"/>
  <c r="N18" i="3"/>
  <c r="D18" i="3"/>
  <c r="E18" i="3"/>
  <c r="C18" i="3"/>
  <c r="Q7" i="2"/>
  <c r="Q8" i="2"/>
  <c r="Q9" i="2"/>
  <c r="Q10" i="2"/>
  <c r="Q11" i="2"/>
  <c r="Q12" i="2"/>
  <c r="Q13" i="2"/>
  <c r="Q14" i="2"/>
  <c r="Q15" i="2"/>
  <c r="Q16" i="2"/>
  <c r="Q17" i="2"/>
  <c r="Q6" i="2"/>
  <c r="P18" i="2"/>
  <c r="O18" i="2"/>
  <c r="N18" i="2"/>
  <c r="M18" i="2"/>
  <c r="T7" i="1"/>
  <c r="T8" i="1"/>
  <c r="T9" i="1"/>
  <c r="T10" i="1"/>
  <c r="T11" i="1"/>
  <c r="T12" i="1"/>
  <c r="T13" i="1"/>
  <c r="T14" i="1"/>
  <c r="T15" i="1"/>
  <c r="T16" i="1"/>
  <c r="T17" i="1"/>
  <c r="T6" i="1"/>
  <c r="J6" i="5" s="1"/>
  <c r="S18" i="1"/>
  <c r="R18" i="1"/>
  <c r="Q18" i="1"/>
  <c r="I18" i="1"/>
  <c r="I15" i="5" l="1"/>
  <c r="J15" i="5" s="1"/>
  <c r="I10" i="5"/>
  <c r="I8" i="5"/>
  <c r="T18" i="1"/>
  <c r="R18" i="3"/>
  <c r="S18" i="3"/>
  <c r="O18" i="1"/>
  <c r="B18" i="5" l="1"/>
  <c r="E18" i="5"/>
  <c r="H18" i="5" l="1"/>
  <c r="G18" i="5"/>
  <c r="F18" i="5"/>
  <c r="J18" i="4" l="1"/>
  <c r="M18" i="4"/>
  <c r="L18" i="4"/>
  <c r="D18" i="2"/>
  <c r="C18" i="2"/>
  <c r="B18" i="2"/>
  <c r="L18" i="2" l="1"/>
  <c r="K18" i="2"/>
  <c r="M18" i="1"/>
  <c r="L18" i="1"/>
  <c r="K18" i="1"/>
  <c r="J18" i="1"/>
  <c r="I17" i="5" l="1"/>
  <c r="J17" i="5" s="1"/>
  <c r="I16" i="5" l="1"/>
  <c r="J16" i="5" s="1"/>
  <c r="I13" i="5" l="1"/>
  <c r="J13" i="5" s="1"/>
  <c r="I14" i="5"/>
  <c r="J14" i="5" s="1"/>
  <c r="I12" i="5" l="1"/>
  <c r="J12" i="5" s="1"/>
  <c r="I11" i="5" l="1"/>
  <c r="J11" i="5" s="1"/>
  <c r="B18" i="4" l="1"/>
  <c r="J10" i="5"/>
  <c r="I9" i="5" l="1"/>
  <c r="J9" i="5" s="1"/>
  <c r="Q18" i="3"/>
  <c r="M18" i="3"/>
  <c r="K18" i="3"/>
  <c r="L18" i="3"/>
  <c r="I18" i="3"/>
  <c r="J18" i="3"/>
  <c r="H18" i="1"/>
  <c r="J8" i="5" l="1"/>
  <c r="T18" i="3" l="1"/>
  <c r="I7" i="5"/>
  <c r="J7" i="5" s="1"/>
  <c r="J18" i="2"/>
  <c r="B18" i="3" l="1"/>
  <c r="F18" i="3"/>
  <c r="P18" i="3"/>
  <c r="D18" i="5" l="1"/>
  <c r="C18" i="5"/>
  <c r="K18" i="4"/>
  <c r="I18" i="4"/>
  <c r="H18" i="4"/>
  <c r="G18" i="4"/>
  <c r="F18" i="4"/>
  <c r="E18" i="4"/>
  <c r="D18" i="4"/>
  <c r="C18" i="4"/>
  <c r="H18" i="3"/>
  <c r="G18" i="3"/>
  <c r="I18" i="2" l="1"/>
  <c r="H18" i="2"/>
  <c r="G18" i="2"/>
  <c r="F18" i="2"/>
  <c r="E18" i="2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<sst xmlns="http://schemas.openxmlformats.org/spreadsheetml/2006/main" count="225" uniqueCount="92">
  <si>
    <t xml:space="preserve">Январь </t>
  </si>
  <si>
    <t xml:space="preserve">Февраль </t>
  </si>
  <si>
    <t xml:space="preserve">Март 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</si>
  <si>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</si>
  <si>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</si>
  <si>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</si>
  <si>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</si>
  <si>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</si>
  <si>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</si>
  <si>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</si>
  <si>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</si>
  <si>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</si>
  <si>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</si>
  <si>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Оказание услуг по содержанию эл. сетей    МВт.ч</t>
  </si>
  <si>
    <t>ВН</t>
  </si>
  <si>
    <t>СН1</t>
  </si>
  <si>
    <t>СН2</t>
  </si>
  <si>
    <t xml:space="preserve">СН2 </t>
  </si>
  <si>
    <t>ООО "РСК сети"  оказали   услуги по передаче Э/Э  МУП ЭС г. Зеленогорск</t>
  </si>
  <si>
    <t>Февраль</t>
  </si>
  <si>
    <t>Март</t>
  </si>
  <si>
    <t>Апрель</t>
  </si>
  <si>
    <t>НН</t>
  </si>
  <si>
    <t>Услуги по передаче Э/Э   МВт.ч.</t>
  </si>
  <si>
    <t>Услуги по передаче Э/Э   МВт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</si>
  <si>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</si>
  <si>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</si>
  <si>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</si>
  <si>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</si>
  <si>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</si>
  <si>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</si>
  <si>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</si>
  <si>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</si>
  <si>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</si>
  <si>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</si>
  <si>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</si>
  <si>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</si>
  <si>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прирав. к нас</t>
  </si>
  <si>
    <t>ООО "РСК сети" оказали услуги по передаче Э/Э  ПАО "Красноярскэнергосбыт" (1-но став.)</t>
  </si>
  <si>
    <t>ООО "РСК сети" оказали услуги по передаче Э/Э  ПАО "Красноярскэнергосбыт"(2-х став.)</t>
  </si>
  <si>
    <t>ПАО "Красноярскэнергосбыт" оказали услуги по передаче Э/Э  ООО "РСК сети"</t>
  </si>
  <si>
    <t>Потери МВт.ч.</t>
  </si>
  <si>
    <t xml:space="preserve"> ООО "РСК сети"  оказали   услуги по передаче Э/Э  ООО "ПрофСервисТрейд" (1-но став.)</t>
  </si>
  <si>
    <t>Филиал ПАО "Россети Сибирь"-"Красноярскэнерго" оказали услуги по передаче Э/Э ООО "РСК сети"</t>
  </si>
  <si>
    <t>АО "Красноярская ТЭЦ-1" оказали услуги по передаче Э/Э ООО "РСК сети"</t>
  </si>
  <si>
    <t xml:space="preserve"> ООО "РСК сети" оказали услуги по передаче Э/Э ООО "Крассети"</t>
  </si>
  <si>
    <t>ООО "РСК сети"  оказали   услуги по передаче Э/Э  ООО "Главэнергосбыт" 
(1-х став.)</t>
  </si>
  <si>
    <t>нас. 
соцнорм</t>
  </si>
  <si>
    <t>нас. 
сверх
соцнорм</t>
  </si>
  <si>
    <t xml:space="preserve"> ООО "РСК сети" оказали услуги по передаче Э/Э АО "Мосэнергосбыт" (2-х став)</t>
  </si>
  <si>
    <t>фактические 
потери по балансу</t>
  </si>
  <si>
    <t>АО "Оборонэнерго" оказали услуги по передаче Э/Э ООО "РСК сети"</t>
  </si>
  <si>
    <t>ООО "Городские электрические сети" оказали услуги по передаче Э/Э ООО "РСК сети"</t>
  </si>
  <si>
    <t>ООО "Крассети" оказали услуги по передаче Э/Э ООО "РСК сети"</t>
  </si>
  <si>
    <t>Оказание услуг по содержанию 
эл. сетей МВт.ч</t>
  </si>
  <si>
    <t>Оказание услуг по 
содержанию 
эл. сетей МВт.ч</t>
  </si>
  <si>
    <t>ООО "РСК сети" оказали услуги 
по передаче Э/Э филиалу 
ПАО "Россети Сибирь"-
"Красноярскэнерго"</t>
  </si>
  <si>
    <t xml:space="preserve"> ООО "РСК сети" оказали услуги по передаче Э/Э ООО "ДОКэнерго"</t>
  </si>
  <si>
    <t>Месяц</t>
  </si>
  <si>
    <t>Филиал ПАО "Россети" - Магистральные электрические сети Сибири оказали услуги по передаче Э/Э ООО "РСК сети"</t>
  </si>
  <si>
    <t xml:space="preserve"> ООО "РСК сети"  оказали   услуги по передаче Э/Э  АО "КрасЭКо"</t>
  </si>
  <si>
    <t xml:space="preserve">Месяц    </t>
  </si>
  <si>
    <t>Потери Руб.</t>
  </si>
  <si>
    <t>ООО "ЕСС" оказали услуги по передаче Э/Э ООО "РСК сети"</t>
  </si>
  <si>
    <t>ООО ЭСК "Энергия" оказали услуги по передаче Э/Э ООО "РСК сети"</t>
  </si>
  <si>
    <t>ОАО "Красцветмет" оказали услуги по передаче Э/Э ООО "РСК сети"</t>
  </si>
  <si>
    <t>ОАО "РЖД" оказали услуги по передаче Э/Э ООО "РСК сети"</t>
  </si>
  <si>
    <t xml:space="preserve"> ООО "РСК сети" оказали услуги по передаче Э/Э ООО "ЭСС"</t>
  </si>
  <si>
    <t xml:space="preserve"> ООО "РСК сети" оказали услуги по передаче Э/Э ООО "КрасКом" (2-х став)</t>
  </si>
  <si>
    <t>Прием электрической энергии в сети ООО "РСК сети" за 2024 год</t>
  </si>
  <si>
    <t>Отдача электрической энергии в сети ТСО из сетей ООО "РСК сети" за 2024 год</t>
  </si>
  <si>
    <t>Отдача электрической энергии в сети ЭСО из сетей ООО "РСК сети" за 2024 год</t>
  </si>
  <si>
    <t>Отдача электрической энергии в сети ГП из сетей ООО "РСК сети" за 2024 год</t>
  </si>
  <si>
    <t>Потери электрической энергии в сетях ООО "РСК сети" за 2024 год</t>
  </si>
  <si>
    <t>Оказание услуг по содержанию эл. сетей МВт.ч</t>
  </si>
  <si>
    <t>ООО "ДОКэнерго" оказали услуги по передаче Э/Э ООО "РСК сети"</t>
  </si>
  <si>
    <t>ООО "КрасЭлектроСеть" оказали услуги по передаче Э/Э ООО "РСК сети"</t>
  </si>
  <si>
    <t>ООО "КрасЭКо" оказали услуги по передаче Э/Э ООО "РСК сети"</t>
  </si>
  <si>
    <t>ООО ТСК "Энергоальянс" оказали услуги по передаче Э/Э ООО "РСК сети"</t>
  </si>
  <si>
    <t xml:space="preserve"> ООО "РСК сети" оказали услуги по передаче Э/Э ООО "Финарт"</t>
  </si>
  <si>
    <t xml:space="preserve"> ООО "РСК сети" оказали услуги по передаче Э/Э МУПЭС г. Дивногорск</t>
  </si>
  <si>
    <t xml:space="preserve"> ООО "РСК сети" оказали услуги по передаче Э/Э ООО "Городские электрические сети"</t>
  </si>
  <si>
    <t xml:space="preserve"> ООО "РСК сети" оказали услуги по передаче Э/Э ООО ТСК "Энергоальянс"</t>
  </si>
  <si>
    <t>ООО "РСК сети" оказали услуги по передаче Э/Э ООО "РСК сбыт"</t>
  </si>
  <si>
    <t xml:space="preserve"> ООО "РСК сети" оказали услуги по передаче Э/Э ООО "ПрофСервисТрейд" (2-х став.)</t>
  </si>
  <si>
    <t>Услуги по передаче Э/Э МВт.ч.</t>
  </si>
  <si>
    <t>Услуги по передаче Э/Э МВт</t>
  </si>
  <si>
    <t>ООО "РСК сети"  оказали   услуги по передаче Э/Э  ООО "Промэнергосбыт" 
(1-х став.)</t>
  </si>
  <si>
    <t>ООО "РСК сети" оказали услуги по передаче Э/Э ООО "МагнитЭнерго" 
(1-х став.)</t>
  </si>
  <si>
    <t>-</t>
  </si>
  <si>
    <t>ООО "РСК сети" оказали услуги по передаче Э/Э  ООО "ЕСС"</t>
  </si>
  <si>
    <t>учтены минусовые потери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</si>
</sst>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164" fontId="11" fillId="0" borderId="8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64" fontId="11" fillId="0" borderId="13" xfId="0" applyNumberFormat="1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3" fillId="0" borderId="39" xfId="0" applyFont="1" applyFill="1" applyBorder="1"/>
    <xf numFmtId="164" fontId="11" fillId="0" borderId="28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3" fillId="0" borderId="3" xfId="0" applyFont="1" applyFill="1" applyBorder="1"/>
    <xf numFmtId="0" fontId="13" fillId="0" borderId="4" xfId="0" applyFont="1" applyFill="1" applyBorder="1"/>
    <xf numFmtId="164" fontId="14" fillId="0" borderId="30" xfId="0" applyNumberFormat="1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4" fillId="0" borderId="31" xfId="0" applyNumberFormat="1" applyFont="1" applyFill="1" applyBorder="1" applyAlignment="1">
      <alignment horizontal="center"/>
    </xf>
    <xf numFmtId="164" fontId="14" fillId="0" borderId="24" xfId="0" applyNumberFormat="1" applyFont="1" applyFill="1" applyBorder="1" applyAlignment="1">
      <alignment horizontal="center"/>
    </xf>
    <xf numFmtId="164" fontId="11" fillId="0" borderId="39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3" fillId="0" borderId="25" xfId="0" applyFont="1" applyFill="1" applyBorder="1"/>
    <xf numFmtId="0" fontId="13" fillId="0" borderId="23" xfId="0" applyFont="1" applyFill="1" applyBorder="1"/>
    <xf numFmtId="164" fontId="10" fillId="0" borderId="43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164" fontId="11" fillId="0" borderId="42" xfId="0" applyNumberFormat="1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164" fontId="12" fillId="0" borderId="44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3" fillId="0" borderId="38" xfId="0" applyFont="1" applyFill="1" applyBorder="1"/>
    <xf numFmtId="0" fontId="11" fillId="0" borderId="37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164" fontId="0" fillId="0" borderId="0" xfId="0" applyNumberFormat="1" applyFill="1"/>
    <xf numFmtId="165" fontId="11" fillId="0" borderId="8" xfId="0" applyNumberFormat="1" applyFont="1" applyFill="1" applyBorder="1" applyAlignment="1">
      <alignment horizontal="center"/>
    </xf>
    <xf numFmtId="0" fontId="13" fillId="0" borderId="40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0" fillId="0" borderId="6" xfId="0" applyFont="1" applyFill="1" applyBorder="1"/>
    <xf numFmtId="164" fontId="12" fillId="0" borderId="32" xfId="0" applyNumberFormat="1" applyFont="1" applyFill="1" applyBorder="1" applyAlignment="1">
      <alignment horizontal="center"/>
    </xf>
    <xf numFmtId="164" fontId="12" fillId="0" borderId="2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10" fillId="0" borderId="25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14" fillId="0" borderId="47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 applyAlignment="1">
      <alignment horizontal="center"/>
    </xf>
    <xf numFmtId="164" fontId="11" fillId="0" borderId="48" xfId="0" applyNumberFormat="1" applyFont="1" applyFill="1" applyBorder="1" applyAlignment="1">
      <alignment horizontal="center"/>
    </xf>
    <xf numFmtId="4" fontId="10" fillId="0" borderId="14" xfId="0" applyNumberFormat="1" applyFont="1" applyFill="1" applyBorder="1"/>
    <xf numFmtId="164" fontId="12" fillId="0" borderId="18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17" xfId="0" applyFont="1" applyFill="1" applyBorder="1" applyAlignment="1">
      <alignment horizontal="center"/>
    </xf>
    <xf numFmtId="4" fontId="8" fillId="0" borderId="4" xfId="0" applyNumberFormat="1" applyFont="1" applyFill="1" applyBorder="1"/>
    <xf numFmtId="4" fontId="8" fillId="0" borderId="5" xfId="0" applyNumberFormat="1" applyFont="1" applyFill="1" applyBorder="1"/>
    <xf numFmtId="4" fontId="9" fillId="0" borderId="6" xfId="0" applyNumberFormat="1" applyFont="1" applyFill="1" applyBorder="1"/>
    <xf numFmtId="0" fontId="7" fillId="0" borderId="14" xfId="0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/>
    </xf>
    <xf numFmtId="164" fontId="11" fillId="0" borderId="50" xfId="0" applyNumberFormat="1" applyFont="1" applyFill="1" applyBorder="1" applyAlignment="1">
      <alignment horizontal="center"/>
    </xf>
    <xf numFmtId="164" fontId="11" fillId="0" borderId="51" xfId="0" applyNumberFormat="1" applyFont="1" applyFill="1" applyBorder="1" applyAlignment="1">
      <alignment horizontal="center"/>
    </xf>
    <xf numFmtId="164" fontId="11" fillId="0" borderId="52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164" fontId="11" fillId="0" borderId="53" xfId="0" applyNumberFormat="1" applyFont="1" applyFill="1" applyBorder="1" applyAlignment="1">
      <alignment horizontal="center"/>
    </xf>
    <xf numFmtId="164" fontId="11" fillId="0" borderId="29" xfId="0" applyNumberFormat="1" applyFont="1" applyFill="1" applyBorder="1" applyAlignment="1">
      <alignment horizontal="center"/>
    </xf>
    <xf numFmtId="164" fontId="11" fillId="0" borderId="46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11" fillId="0" borderId="22" xfId="0" applyNumberFormat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 vertical="center" wrapText="1"/>
    </xf>
    <xf numFmtId="164" fontId="11" fillId="0" borderId="55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22" xfId="0" applyNumberFormat="1" applyFont="1" applyFill="1" applyBorder="1" applyAlignment="1">
      <alignment horizontal="center"/>
    </xf>
    <xf numFmtId="164" fontId="14" fillId="0" borderId="2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4" fontId="8" fillId="0" borderId="56" xfId="0" applyNumberFormat="1" applyFont="1" applyFill="1" applyBorder="1"/>
    <xf numFmtId="4" fontId="8" fillId="0" borderId="25" xfId="0" applyNumberFormat="1" applyFont="1" applyFill="1" applyBorder="1"/>
    <xf numFmtId="4" fontId="7" fillId="0" borderId="57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165" fontId="11" fillId="0" borderId="1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1" fillId="0" borderId="4" xfId="6" applyNumberFormat="1" applyFont="1" applyBorder="1" applyAlignment="1">
      <alignment horizontal="center" vertical="center"/>
    </xf>
    <xf numFmtId="164" fontId="11" fillId="0" borderId="40" xfId="0" applyNumberFormat="1" applyFont="1" applyFill="1" applyBorder="1" applyAlignment="1">
      <alignment horizontal="center"/>
    </xf>
    <xf numFmtId="164" fontId="11" fillId="0" borderId="8" xfId="9" applyNumberFormat="1" applyFont="1" applyFill="1" applyBorder="1" applyAlignment="1">
      <alignment horizontal="center" vertical="center"/>
    </xf>
    <xf numFmtId="164" fontId="11" fillId="0" borderId="28" xfId="9" applyNumberFormat="1" applyFont="1" applyFill="1" applyBorder="1" applyAlignment="1">
      <alignment horizontal="center" vertical="center"/>
    </xf>
    <xf numFmtId="164" fontId="11" fillId="0" borderId="4" xfId="10" applyNumberFormat="1" applyFont="1" applyFill="1" applyBorder="1" applyAlignment="1">
      <alignment horizontal="center" vertical="center"/>
    </xf>
    <xf numFmtId="164" fontId="11" fillId="0" borderId="4" xfId="5" applyNumberFormat="1" applyFont="1" applyFill="1" applyBorder="1" applyAlignment="1">
      <alignment horizontal="center"/>
    </xf>
    <xf numFmtId="164" fontId="11" fillId="0" borderId="9" xfId="10" applyNumberFormat="1" applyFont="1" applyFill="1" applyBorder="1" applyAlignment="1">
      <alignment horizontal="center" vertical="center"/>
    </xf>
    <xf numFmtId="164" fontId="11" fillId="0" borderId="9" xfId="10" applyNumberFormat="1" applyFont="1" applyBorder="1" applyAlignment="1">
      <alignment horizontal="center" vertical="center"/>
    </xf>
    <xf numFmtId="164" fontId="11" fillId="0" borderId="4" xfId="10" applyNumberFormat="1" applyFont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/>
    </xf>
    <xf numFmtId="164" fontId="11" fillId="0" borderId="9" xfId="10" applyNumberFormat="1" applyFont="1" applyFill="1" applyBorder="1" applyAlignment="1">
      <alignment horizontal="center" vertical="center"/>
    </xf>
    <xf numFmtId="164" fontId="11" fillId="0" borderId="9" xfId="10" applyNumberFormat="1" applyFont="1" applyBorder="1" applyAlignment="1">
      <alignment horizontal="center" vertical="center"/>
    </xf>
    <xf numFmtId="164" fontId="11" fillId="0" borderId="4" xfId="10" applyNumberFormat="1" applyFont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/>
    </xf>
    <xf numFmtId="164" fontId="11" fillId="0" borderId="39" xfId="5" applyNumberFormat="1" applyFont="1" applyFill="1" applyBorder="1" applyAlignment="1">
      <alignment horizontal="center"/>
    </xf>
    <xf numFmtId="164" fontId="11" fillId="0" borderId="8" xfId="10" applyNumberFormat="1" applyFont="1" applyBorder="1" applyAlignment="1">
      <alignment horizontal="center" vertical="center"/>
    </xf>
    <xf numFmtId="164" fontId="11" fillId="0" borderId="28" xfId="10" applyNumberFormat="1" applyFont="1" applyBorder="1" applyAlignment="1">
      <alignment horizontal="center" vertical="center"/>
    </xf>
    <xf numFmtId="164" fontId="11" fillId="0" borderId="9" xfId="10" applyNumberFormat="1" applyFont="1" applyFill="1" applyBorder="1" applyAlignment="1">
      <alignment horizontal="center" vertical="center"/>
    </xf>
    <xf numFmtId="164" fontId="11" fillId="0" borderId="9" xfId="10" applyNumberFormat="1" applyFont="1" applyBorder="1" applyAlignment="1">
      <alignment horizontal="center" vertical="center"/>
    </xf>
    <xf numFmtId="164" fontId="11" fillId="0" borderId="39" xfId="10" applyNumberFormat="1" applyFont="1" applyBorder="1" applyAlignment="1">
      <alignment horizontal="center" vertical="center"/>
    </xf>
    <xf numFmtId="164" fontId="11" fillId="0" borderId="4" xfId="10" applyNumberFormat="1" applyFont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/>
    </xf>
    <xf numFmtId="164" fontId="14" fillId="0" borderId="58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4" fillId="0" borderId="59" xfId="0" applyNumberFormat="1" applyFont="1" applyFill="1" applyBorder="1" applyAlignment="1">
      <alignment horizontal="center"/>
    </xf>
    <xf numFmtId="164" fontId="12" fillId="0" borderId="60" xfId="0" applyNumberFormat="1" applyFont="1" applyFill="1" applyBorder="1" applyAlignment="1">
      <alignment horizontal="center"/>
    </xf>
    <xf numFmtId="164" fontId="14" fillId="0" borderId="61" xfId="1" applyNumberFormat="1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/>
    </xf>
    <xf numFmtId="165" fontId="11" fillId="0" borderId="25" xfId="0" applyNumberFormat="1" applyFont="1" applyFill="1" applyBorder="1" applyAlignment="1">
      <alignment horizontal="center"/>
    </xf>
    <xf numFmtId="4" fontId="14" fillId="0" borderId="56" xfId="0" applyNumberFormat="1" applyFont="1" applyFill="1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/>
    </xf>
    <xf numFmtId="4" fontId="14" fillId="0" borderId="38" xfId="0" applyNumberFormat="1" applyFont="1" applyFill="1" applyBorder="1" applyAlignment="1">
      <alignment horizontal="center"/>
    </xf>
    <xf numFmtId="4" fontId="14" fillId="0" borderId="28" xfId="0" applyNumberFormat="1" applyFont="1" applyFill="1" applyBorder="1" applyAlignment="1">
      <alignment horizontal="center"/>
    </xf>
    <xf numFmtId="4" fontId="14" fillId="0" borderId="39" xfId="0" applyNumberFormat="1" applyFont="1" applyFill="1" applyBorder="1" applyAlignment="1">
      <alignment horizontal="center"/>
    </xf>
    <xf numFmtId="4" fontId="11" fillId="0" borderId="28" xfId="0" applyNumberFormat="1" applyFont="1" applyFill="1" applyBorder="1" applyAlignment="1">
      <alignment horizontal="center"/>
    </xf>
    <xf numFmtId="4" fontId="11" fillId="0" borderId="39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4" fillId="0" borderId="31" xfId="0" applyNumberFormat="1" applyFont="1" applyFill="1" applyBorder="1" applyAlignment="1">
      <alignment horizontal="center"/>
    </xf>
    <xf numFmtId="4" fontId="14" fillId="0" borderId="48" xfId="0" applyNumberFormat="1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center"/>
    </xf>
    <xf numFmtId="4" fontId="10" fillId="0" borderId="16" xfId="0" applyNumberFormat="1" applyFont="1" applyFill="1" applyBorder="1" applyAlignment="1">
      <alignment horizontal="center"/>
    </xf>
    <xf numFmtId="4" fontId="10" fillId="0" borderId="60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4" fontId="8" fillId="0" borderId="3" xfId="0" applyNumberFormat="1" applyFont="1" applyFill="1" applyBorder="1"/>
    <xf numFmtId="4" fontId="10" fillId="0" borderId="57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164" fontId="11" fillId="0" borderId="8" xfId="13" applyNumberFormat="1" applyFont="1" applyFill="1" applyBorder="1" applyAlignment="1">
      <alignment horizontal="center" vertical="center"/>
    </xf>
    <xf numFmtId="164" fontId="11" fillId="0" borderId="28" xfId="13" applyNumberFormat="1" applyFont="1" applyFill="1" applyBorder="1" applyAlignment="1">
      <alignment horizontal="center" vertical="center"/>
    </xf>
    <xf numFmtId="164" fontId="11" fillId="0" borderId="9" xfId="18" applyNumberFormat="1" applyFont="1" applyBorder="1" applyAlignment="1">
      <alignment horizontal="center" vertical="center"/>
    </xf>
    <xf numFmtId="164" fontId="11" fillId="0" borderId="8" xfId="18" applyNumberFormat="1" applyFont="1" applyBorder="1" applyAlignment="1">
      <alignment horizontal="center" vertical="center"/>
    </xf>
    <xf numFmtId="164" fontId="11" fillId="0" borderId="28" xfId="18" applyNumberFormat="1" applyFont="1" applyBorder="1" applyAlignment="1">
      <alignment horizontal="center" vertical="center"/>
    </xf>
    <xf numFmtId="0" fontId="11" fillId="0" borderId="8" xfId="18" applyFont="1" applyFill="1" applyBorder="1" applyAlignment="1">
      <alignment horizontal="center" vertical="center" wrapText="1"/>
    </xf>
    <xf numFmtId="165" fontId="11" fillId="0" borderId="8" xfId="18" applyNumberFormat="1" applyFont="1" applyFill="1" applyBorder="1" applyAlignment="1">
      <alignment horizontal="center"/>
    </xf>
    <xf numFmtId="0" fontId="11" fillId="0" borderId="39" xfId="18" applyFont="1" applyFill="1" applyBorder="1" applyAlignment="1">
      <alignment horizontal="center" vertical="center" wrapText="1"/>
    </xf>
    <xf numFmtId="165" fontId="11" fillId="0" borderId="39" xfId="18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 vertical="center"/>
    </xf>
    <xf numFmtId="166" fontId="11" fillId="0" borderId="50" xfId="1" applyNumberFormat="1" applyFont="1" applyBorder="1" applyAlignment="1">
      <alignment horizontal="center" vertical="center"/>
    </xf>
    <xf numFmtId="166" fontId="11" fillId="0" borderId="41" xfId="1" applyNumberFormat="1" applyFont="1" applyBorder="1" applyAlignment="1">
      <alignment horizontal="center" vertical="center"/>
    </xf>
    <xf numFmtId="166" fontId="11" fillId="0" borderId="38" xfId="1" applyNumberFormat="1" applyFont="1" applyBorder="1" applyAlignment="1">
      <alignment horizontal="center" vertical="center"/>
    </xf>
    <xf numFmtId="166" fontId="14" fillId="0" borderId="58" xfId="1" applyNumberFormat="1" applyFont="1" applyBorder="1" applyAlignment="1">
      <alignment horizontal="center" vertical="center"/>
    </xf>
    <xf numFmtId="166" fontId="14" fillId="0" borderId="61" xfId="1" applyNumberFormat="1" applyFont="1" applyBorder="1" applyAlignment="1">
      <alignment horizontal="center" vertical="center"/>
    </xf>
    <xf numFmtId="166" fontId="11" fillId="0" borderId="51" xfId="1" applyNumberFormat="1" applyFont="1" applyBorder="1" applyAlignment="1">
      <alignment horizontal="center" vertical="center"/>
    </xf>
    <xf numFmtId="166" fontId="11" fillId="0" borderId="28" xfId="1" applyNumberFormat="1" applyFont="1" applyBorder="1" applyAlignment="1">
      <alignment horizontal="center" vertical="center"/>
    </xf>
    <xf numFmtId="166" fontId="11" fillId="0" borderId="39" xfId="1" applyNumberFormat="1" applyFont="1" applyBorder="1" applyAlignment="1">
      <alignment horizontal="center" vertical="center"/>
    </xf>
    <xf numFmtId="166" fontId="11" fillId="0" borderId="22" xfId="1" applyNumberFormat="1" applyFont="1" applyBorder="1" applyAlignment="1">
      <alignment horizontal="center" vertical="center"/>
    </xf>
    <xf numFmtId="166" fontId="11" fillId="0" borderId="10" xfId="1" applyNumberFormat="1" applyFont="1" applyBorder="1" applyAlignment="1">
      <alignment horizontal="center" vertical="center"/>
    </xf>
    <xf numFmtId="166" fontId="11" fillId="0" borderId="8" xfId="0" applyNumberFormat="1" applyFont="1" applyFill="1" applyBorder="1" applyAlignment="1">
      <alignment horizontal="center"/>
    </xf>
    <xf numFmtId="166" fontId="11" fillId="0" borderId="28" xfId="0" applyNumberFormat="1" applyFont="1" applyFill="1" applyBorder="1" applyAlignment="1">
      <alignment horizontal="center"/>
    </xf>
    <xf numFmtId="166" fontId="11" fillId="0" borderId="39" xfId="0" applyNumberFormat="1" applyFont="1" applyFill="1" applyBorder="1" applyAlignment="1">
      <alignment horizontal="center"/>
    </xf>
    <xf numFmtId="166" fontId="11" fillId="0" borderId="22" xfId="0" applyNumberFormat="1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166" fontId="11" fillId="0" borderId="51" xfId="2" applyNumberFormat="1" applyFont="1" applyBorder="1" applyAlignment="1">
      <alignment horizontal="center" vertical="center"/>
    </xf>
    <xf numFmtId="166" fontId="11" fillId="0" borderId="28" xfId="2" applyNumberFormat="1" applyFont="1" applyBorder="1" applyAlignment="1">
      <alignment horizontal="center" vertical="center"/>
    </xf>
    <xf numFmtId="166" fontId="11" fillId="0" borderId="39" xfId="2" applyNumberFormat="1" applyFont="1" applyBorder="1" applyAlignment="1">
      <alignment horizontal="center" vertical="center"/>
    </xf>
    <xf numFmtId="166" fontId="11" fillId="0" borderId="30" xfId="0" applyNumberFormat="1" applyFont="1" applyFill="1" applyBorder="1" applyAlignment="1">
      <alignment horizontal="center"/>
    </xf>
    <xf numFmtId="166" fontId="11" fillId="0" borderId="42" xfId="0" applyNumberFormat="1" applyFont="1" applyFill="1" applyBorder="1" applyAlignment="1">
      <alignment horizontal="center"/>
    </xf>
    <xf numFmtId="166" fontId="11" fillId="0" borderId="48" xfId="0" applyNumberFormat="1" applyFont="1" applyFill="1" applyBorder="1" applyAlignment="1">
      <alignment horizontal="center"/>
    </xf>
    <xf numFmtId="166" fontId="14" fillId="0" borderId="59" xfId="0" applyNumberFormat="1" applyFont="1" applyFill="1" applyBorder="1" applyAlignment="1">
      <alignment horizontal="center"/>
    </xf>
    <xf numFmtId="166" fontId="14" fillId="0" borderId="24" xfId="0" applyNumberFormat="1" applyFont="1" applyFill="1" applyBorder="1" applyAlignment="1">
      <alignment horizontal="center"/>
    </xf>
    <xf numFmtId="164" fontId="9" fillId="0" borderId="0" xfId="0" applyNumberFormat="1" applyFont="1" applyFill="1"/>
    <xf numFmtId="164" fontId="10" fillId="0" borderId="0" xfId="0" applyNumberFormat="1" applyFont="1" applyFill="1"/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5" fontId="0" fillId="0" borderId="0" xfId="0" applyNumberFormat="1" applyFill="1"/>
    <xf numFmtId="164" fontId="11" fillId="0" borderId="3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165" fontId="11" fillId="0" borderId="22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1" fillId="0" borderId="59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/>
    </xf>
    <xf numFmtId="164" fontId="14" fillId="0" borderId="37" xfId="0" applyNumberFormat="1" applyFont="1" applyFill="1" applyBorder="1" applyAlignment="1">
      <alignment horizontal="center" vertical="center" wrapText="1"/>
    </xf>
    <xf numFmtId="164" fontId="14" fillId="0" borderId="50" xfId="0" applyNumberFormat="1" applyFont="1" applyFill="1" applyBorder="1" applyAlignment="1">
      <alignment horizontal="center" vertical="center" wrapText="1"/>
    </xf>
    <xf numFmtId="164" fontId="14" fillId="0" borderId="41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165" fontId="11" fillId="0" borderId="21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4" xfId="4" applyNumberFormat="1" applyFont="1" applyBorder="1" applyAlignment="1">
      <alignment horizontal="center" vertical="center"/>
    </xf>
    <xf numFmtId="165" fontId="11" fillId="0" borderId="38" xfId="0" applyNumberFormat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/>
    </xf>
    <xf numFmtId="164" fontId="11" fillId="0" borderId="61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" fontId="14" fillId="0" borderId="50" xfId="0" applyNumberFormat="1" applyFont="1" applyFill="1" applyBorder="1" applyAlignment="1">
      <alignment horizontal="center"/>
    </xf>
    <xf numFmtId="4" fontId="14" fillId="0" borderId="9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4" fontId="14" fillId="0" borderId="0" xfId="0" applyNumberFormat="1" applyFont="1" applyFill="1" applyBorder="1" applyAlignment="1">
      <alignment horizontal="center"/>
    </xf>
    <xf numFmtId="4" fontId="14" fillId="0" borderId="61" xfId="0" applyNumberFormat="1" applyFont="1" applyFill="1" applyBorder="1" applyAlignment="1">
      <alignment horizontal="center"/>
    </xf>
    <xf numFmtId="4" fontId="11" fillId="0" borderId="51" xfId="0" applyNumberFormat="1" applyFont="1" applyFill="1" applyBorder="1" applyAlignment="1">
      <alignment horizontal="center"/>
    </xf>
    <xf numFmtId="4" fontId="14" fillId="0" borderId="52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65" xfId="0" applyNumberFormat="1" applyFont="1" applyFill="1" applyBorder="1" applyAlignment="1">
      <alignment horizontal="center"/>
    </xf>
    <xf numFmtId="164" fontId="14" fillId="0" borderId="61" xfId="0" applyNumberFormat="1" applyFont="1" applyFill="1" applyBorder="1" applyAlignment="1">
      <alignment horizontal="center"/>
    </xf>
  </cellXfs>
  <cellStyles count="25">
    <cellStyle name="Обычный" xfId="0" builtinId="0"/>
    <cellStyle name="Обычный 2" xfId="1" xr:uid="{00000000-0005-0000-0000-000001000000}"/>
    <cellStyle name="Обычный 2 2" xfId="6" xr:uid="{00000000-0005-0000-0000-000002000000}"/>
    <cellStyle name="Обычный 2 2 2" xfId="18" xr:uid="{5D08025F-B9C3-42B5-9F81-940CC90BEAEC}"/>
    <cellStyle name="Обычный 2 3" xfId="10" xr:uid="{24D5C6FC-7794-4132-9279-E1CB4C11C9A5}"/>
    <cellStyle name="Обычный 2 3 2" xfId="22" xr:uid="{CF6B218B-9F40-42DF-A2C0-349FB7B3715F}"/>
    <cellStyle name="Обычный 2 4" xfId="14" xr:uid="{6A5A4F0D-FB16-49E6-B0AE-01DFB5BECADA}"/>
    <cellStyle name="Обычный 3" xfId="2" xr:uid="{00000000-0005-0000-0000-000003000000}"/>
    <cellStyle name="Обычный 3 2" xfId="7" xr:uid="{00000000-0005-0000-0000-000004000000}"/>
    <cellStyle name="Обычный 3 2 2" xfId="19" xr:uid="{6C1C6C83-E0BF-4D8F-9440-D80AA7A09641}"/>
    <cellStyle name="Обычный 3 3" xfId="11" xr:uid="{F63B06D9-CD7C-4DB3-A546-F3815446D315}"/>
    <cellStyle name="Обычный 3 3 2" xfId="23" xr:uid="{FBF801EC-CCA1-4450-883F-E881E293BD6A}"/>
    <cellStyle name="Обычный 3 4" xfId="15" xr:uid="{A2C0FC34-7388-44BF-9224-1D6E5586E57D}"/>
    <cellStyle name="Обычный 4" xfId="3" xr:uid="{00000000-0005-0000-0000-000005000000}"/>
    <cellStyle name="Обычный 4 2" xfId="8" xr:uid="{00000000-0005-0000-0000-000006000000}"/>
    <cellStyle name="Обычный 4 2 2" xfId="20" xr:uid="{93DF9915-3B19-4381-A766-C7716503ABC1}"/>
    <cellStyle name="Обычный 4 3" xfId="12" xr:uid="{58FC56D6-B8F6-4840-842E-3D2994BE9131}"/>
    <cellStyle name="Обычный 4 3 2" xfId="24" xr:uid="{C9055A4A-B391-4FAD-B93C-5A78BCE83CEC}"/>
    <cellStyle name="Обычный 4 4" xfId="16" xr:uid="{771862F8-9A4C-4B30-A5D4-04C908D8CE1D}"/>
    <cellStyle name="Обычный 5" xfId="5" xr:uid="{00000000-0005-0000-0000-000007000000}"/>
    <cellStyle name="Обычный 6" xfId="4" xr:uid="{00000000-0005-0000-0000-000008000000}"/>
    <cellStyle name="Обычный 6 2" xfId="17" xr:uid="{59C2B8A1-FF72-4DDA-9132-B15F76E475D1}"/>
    <cellStyle name="Обычный 7" xfId="9" xr:uid="{B863293C-3F8D-425F-916D-4BDBAA07FEB3}"/>
    <cellStyle name="Обычный 7 2" xfId="21" xr:uid="{8766644B-4822-40BB-B9BA-22AB0269030C}"/>
    <cellStyle name="Обычный 8" xfId="13" xr:uid="{3B64A4BE-FC88-4203-BCFF-25A514B95F4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3.85546875" style="22" customWidth="1"/>
    <col min="2" max="2" width="14.7109375" style="22" customWidth="1"/>
    <col min="3" max="3" width="11.7109375" style="22" customWidth="1"/>
    <col min="4" max="4" width="12.85546875" style="22" customWidth="1"/>
    <col min="5" max="8" width="23.28515625" style="22" customWidth="1"/>
    <col min="9" max="10" width="15.28515625" style="22" customWidth="1"/>
    <col min="11" max="13" width="23.28515625" style="22" customWidth="1"/>
    <col min="14" max="15" width="15.28515625" style="22" customWidth="1"/>
    <col min="16" max="19" width="23.28515625" style="22" customWidth="1"/>
    <col min="20" max="20" width="11" style="22" hidden="1" customWidth="1"/>
    <col min="21" max="21" width="10" style="22" bestFit="1" customWidth="1"/>
    <col min="22" max="16384" width="9.140625" style="22"/>
  </cols>
  <sheetData>
    <row r="1" spans="1:20" ht="19.5" x14ac:dyDescent="0.35">
      <c r="A1" s="219" t="s">
        <v>69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20" ht="15.75" thickBot="1" x14ac:dyDescent="0.3">
      <c r="E2" s="208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0" s="64" customFormat="1" ht="72.75" thickBot="1" x14ac:dyDescent="0.25">
      <c r="A3" s="220" t="s">
        <v>58</v>
      </c>
      <c r="B3" s="217" t="s">
        <v>43</v>
      </c>
      <c r="C3" s="224"/>
      <c r="D3" s="218"/>
      <c r="E3" s="10" t="s">
        <v>59</v>
      </c>
      <c r="F3" s="207" t="s">
        <v>44</v>
      </c>
      <c r="G3" s="10" t="s">
        <v>63</v>
      </c>
      <c r="H3" s="206" t="s">
        <v>65</v>
      </c>
      <c r="I3" s="217" t="s">
        <v>51</v>
      </c>
      <c r="J3" s="218"/>
      <c r="K3" s="10" t="s">
        <v>52</v>
      </c>
      <c r="L3" s="206" t="s">
        <v>53</v>
      </c>
      <c r="M3" s="10" t="s">
        <v>64</v>
      </c>
      <c r="N3" s="217" t="s">
        <v>66</v>
      </c>
      <c r="O3" s="218"/>
      <c r="P3" s="10" t="s">
        <v>75</v>
      </c>
      <c r="Q3" s="10" t="s">
        <v>76</v>
      </c>
      <c r="R3" s="10" t="s">
        <v>77</v>
      </c>
      <c r="S3" s="10" t="s">
        <v>78</v>
      </c>
    </row>
    <row r="4" spans="1:20" s="64" customFormat="1" ht="37.5" customHeight="1" thickBot="1" x14ac:dyDescent="0.25">
      <c r="A4" s="221"/>
      <c r="B4" s="223" t="s">
        <v>74</v>
      </c>
      <c r="C4" s="224"/>
      <c r="D4" s="225"/>
      <c r="E4" s="10" t="s">
        <v>74</v>
      </c>
      <c r="F4" s="94" t="s">
        <v>74</v>
      </c>
      <c r="G4" s="10" t="s">
        <v>74</v>
      </c>
      <c r="H4" s="95" t="s">
        <v>74</v>
      </c>
      <c r="I4" s="217" t="s">
        <v>74</v>
      </c>
      <c r="J4" s="218"/>
      <c r="K4" s="10" t="s">
        <v>74</v>
      </c>
      <c r="L4" s="152" t="s">
        <v>74</v>
      </c>
      <c r="M4" s="10" t="s">
        <v>74</v>
      </c>
      <c r="N4" s="217" t="s">
        <v>74</v>
      </c>
      <c r="O4" s="218"/>
      <c r="P4" s="10" t="s">
        <v>74</v>
      </c>
      <c r="Q4" s="10" t="s">
        <v>74</v>
      </c>
      <c r="R4" s="10" t="s">
        <v>74</v>
      </c>
      <c r="S4" s="10" t="s">
        <v>74</v>
      </c>
    </row>
    <row r="5" spans="1:20" ht="15.75" thickBot="1" x14ac:dyDescent="0.3">
      <c r="A5" s="222"/>
      <c r="B5" s="57" t="s">
        <v>14</v>
      </c>
      <c r="C5" s="65" t="s">
        <v>15</v>
      </c>
      <c r="D5" s="58" t="s">
        <v>16</v>
      </c>
      <c r="E5" s="96" t="s">
        <v>14</v>
      </c>
      <c r="F5" s="65" t="s">
        <v>16</v>
      </c>
      <c r="G5" s="96" t="s">
        <v>16</v>
      </c>
      <c r="H5" s="27" t="s">
        <v>14</v>
      </c>
      <c r="I5" s="27" t="s">
        <v>15</v>
      </c>
      <c r="J5" s="96" t="s">
        <v>16</v>
      </c>
      <c r="K5" s="96" t="s">
        <v>16</v>
      </c>
      <c r="L5" s="27" t="s">
        <v>16</v>
      </c>
      <c r="M5" s="58" t="s">
        <v>16</v>
      </c>
      <c r="N5" s="58" t="s">
        <v>14</v>
      </c>
      <c r="O5" s="58" t="s">
        <v>16</v>
      </c>
      <c r="P5" s="58" t="s">
        <v>15</v>
      </c>
      <c r="Q5" s="58" t="s">
        <v>16</v>
      </c>
      <c r="R5" s="58" t="s">
        <v>16</v>
      </c>
      <c r="S5" s="58" t="s">
        <v>16</v>
      </c>
    </row>
    <row r="6" spans="1:20" x14ac:dyDescent="0.25">
      <c r="A6" s="146" t="s">
        <v>0</v>
      </c>
      <c r="B6" s="1">
        <v>20865.440999999999</v>
      </c>
      <c r="C6" s="2">
        <v>551.20000000000005</v>
      </c>
      <c r="D6" s="3">
        <v>9522.1959999999999</v>
      </c>
      <c r="E6" s="80">
        <v>26009.305</v>
      </c>
      <c r="F6" s="2">
        <v>112.461</v>
      </c>
      <c r="G6" s="80">
        <v>365.36399999999998</v>
      </c>
      <c r="H6" s="107">
        <v>0</v>
      </c>
      <c r="I6" s="194">
        <v>72.885999999999996</v>
      </c>
      <c r="J6" s="80">
        <v>58.072000000000003</v>
      </c>
      <c r="K6" s="107">
        <v>1.9910000000000001</v>
      </c>
      <c r="L6" s="2">
        <v>111.261</v>
      </c>
      <c r="M6" s="107">
        <v>11.686999999999999</v>
      </c>
      <c r="N6" s="107">
        <v>814.97299999999996</v>
      </c>
      <c r="O6" s="107">
        <v>141.01499999999999</v>
      </c>
      <c r="P6" s="107">
        <v>186.696</v>
      </c>
      <c r="Q6" s="107">
        <v>75.352999999999994</v>
      </c>
      <c r="R6" s="107">
        <v>150.69300000000001</v>
      </c>
      <c r="S6" s="107">
        <v>169.74100000000001</v>
      </c>
      <c r="T6" s="47">
        <f t="shared" ref="T6:T17" si="0">SUM(B6:S6)</f>
        <v>59220.335000000006</v>
      </c>
    </row>
    <row r="7" spans="1:20" x14ac:dyDescent="0.25">
      <c r="A7" s="66" t="s">
        <v>1</v>
      </c>
      <c r="B7" s="1">
        <v>19678.976999999999</v>
      </c>
      <c r="C7" s="2">
        <v>568.49599999999998</v>
      </c>
      <c r="D7" s="3">
        <v>8903.8430000000008</v>
      </c>
      <c r="E7" s="80">
        <v>24950.994999999999</v>
      </c>
      <c r="F7" s="2">
        <v>0</v>
      </c>
      <c r="G7" s="80">
        <v>349.92</v>
      </c>
      <c r="H7" s="80">
        <v>349.14800000000002</v>
      </c>
      <c r="I7" s="80">
        <v>66.203999999999994</v>
      </c>
      <c r="J7" s="80">
        <v>63.453000000000003</v>
      </c>
      <c r="K7" s="80">
        <v>1.8520000000000001</v>
      </c>
      <c r="L7" s="2">
        <v>97.483000000000004</v>
      </c>
      <c r="M7" s="80">
        <v>12.436999999999999</v>
      </c>
      <c r="N7" s="80">
        <v>779.49400000000003</v>
      </c>
      <c r="O7" s="80">
        <v>137.09</v>
      </c>
      <c r="P7" s="80">
        <v>153.52000000000001</v>
      </c>
      <c r="Q7" s="80">
        <v>66.656000000000006</v>
      </c>
      <c r="R7" s="80">
        <v>136.1</v>
      </c>
      <c r="S7" s="80">
        <v>148.85300000000001</v>
      </c>
      <c r="T7" s="47">
        <f t="shared" si="0"/>
        <v>56464.520999999993</v>
      </c>
    </row>
    <row r="8" spans="1:20" x14ac:dyDescent="0.25">
      <c r="A8" s="66" t="s">
        <v>2</v>
      </c>
      <c r="B8" s="1">
        <v>17279.296999999999</v>
      </c>
      <c r="C8" s="2">
        <v>512.69899999999996</v>
      </c>
      <c r="D8" s="3">
        <v>7202.4059999999999</v>
      </c>
      <c r="E8" s="80">
        <v>23658.197</v>
      </c>
      <c r="F8" s="2">
        <v>238.91</v>
      </c>
      <c r="G8" s="80">
        <v>371.18400000000003</v>
      </c>
      <c r="H8" s="80">
        <v>421.17899999999997</v>
      </c>
      <c r="I8" s="80">
        <v>65.95</v>
      </c>
      <c r="J8" s="80">
        <v>56.786000000000001</v>
      </c>
      <c r="K8" s="80">
        <v>1.6990000000000001</v>
      </c>
      <c r="L8" s="2">
        <v>93.040999999999997</v>
      </c>
      <c r="M8" s="80">
        <v>12.082000000000001</v>
      </c>
      <c r="N8" s="80">
        <v>690.48900000000003</v>
      </c>
      <c r="O8" s="80">
        <v>130.52799999999999</v>
      </c>
      <c r="P8" s="80">
        <v>187.73</v>
      </c>
      <c r="Q8" s="80">
        <v>52.725999999999999</v>
      </c>
      <c r="R8" s="80">
        <v>166.62299999999999</v>
      </c>
      <c r="S8" s="80">
        <v>147.441</v>
      </c>
      <c r="T8" s="47">
        <f t="shared" si="0"/>
        <v>51288.967000000004</v>
      </c>
    </row>
    <row r="9" spans="1:20" x14ac:dyDescent="0.25">
      <c r="A9" s="66" t="s">
        <v>3</v>
      </c>
      <c r="B9" s="1">
        <v>15411.950999999999</v>
      </c>
      <c r="C9" s="2">
        <v>423.274</v>
      </c>
      <c r="D9" s="3">
        <v>8176.5969999999998</v>
      </c>
      <c r="E9" s="80">
        <v>21477.403999999999</v>
      </c>
      <c r="F9" s="2">
        <v>250.566</v>
      </c>
      <c r="G9" s="80">
        <v>355.99200000000002</v>
      </c>
      <c r="H9" s="80">
        <v>391.154</v>
      </c>
      <c r="I9" s="80">
        <v>52.923000000000002</v>
      </c>
      <c r="J9" s="80">
        <v>53.838000000000001</v>
      </c>
      <c r="K9" s="80">
        <v>1.3009999999999999</v>
      </c>
      <c r="L9" s="2">
        <v>95.733000000000004</v>
      </c>
      <c r="M9" s="80">
        <v>11.63</v>
      </c>
      <c r="N9" s="80">
        <v>625.976</v>
      </c>
      <c r="O9" s="80">
        <v>120.88200000000001</v>
      </c>
      <c r="P9" s="80">
        <v>178.459</v>
      </c>
      <c r="Q9" s="80">
        <v>45.731999999999999</v>
      </c>
      <c r="R9" s="80">
        <v>156.59399999999999</v>
      </c>
      <c r="S9" s="80">
        <v>146.977</v>
      </c>
      <c r="T9" s="47">
        <f t="shared" si="0"/>
        <v>47976.983</v>
      </c>
    </row>
    <row r="10" spans="1:20" x14ac:dyDescent="0.25">
      <c r="A10" s="66" t="s">
        <v>4</v>
      </c>
      <c r="B10" s="1">
        <v>12568.107</v>
      </c>
      <c r="C10" s="2">
        <v>354.875</v>
      </c>
      <c r="D10" s="3">
        <v>7004.1469999999999</v>
      </c>
      <c r="E10" s="211">
        <v>21859.219000000001</v>
      </c>
      <c r="F10" s="2">
        <v>218.54499999999999</v>
      </c>
      <c r="G10" s="80">
        <v>341.38799999999998</v>
      </c>
      <c r="H10" s="98">
        <v>352.517</v>
      </c>
      <c r="I10" s="98">
        <v>46.698999999999998</v>
      </c>
      <c r="J10" s="80">
        <v>51.040999999999997</v>
      </c>
      <c r="K10" s="80">
        <v>1.544</v>
      </c>
      <c r="L10" s="2">
        <v>84.682000000000002</v>
      </c>
      <c r="M10" s="80">
        <v>11.141999999999999</v>
      </c>
      <c r="N10" s="80">
        <v>732.48400000000004</v>
      </c>
      <c r="O10" s="80">
        <v>121.47199999999999</v>
      </c>
      <c r="P10" s="80">
        <v>259.34800000000001</v>
      </c>
      <c r="Q10" s="80">
        <v>54.277000000000001</v>
      </c>
      <c r="R10" s="80">
        <v>156.465</v>
      </c>
      <c r="S10" s="80">
        <v>133.32400000000001</v>
      </c>
      <c r="T10" s="47">
        <f t="shared" si="0"/>
        <v>44351.275999999991</v>
      </c>
    </row>
    <row r="11" spans="1:20" x14ac:dyDescent="0.25">
      <c r="A11" s="66" t="s">
        <v>5</v>
      </c>
      <c r="B11" s="1">
        <v>12055.476000000001</v>
      </c>
      <c r="C11" s="2">
        <v>271.62200000000001</v>
      </c>
      <c r="D11" s="3">
        <v>6602.6760000000004</v>
      </c>
      <c r="E11" s="211">
        <v>20254.911</v>
      </c>
      <c r="F11" s="2">
        <v>396.59699999999998</v>
      </c>
      <c r="G11" s="80">
        <v>350.60399999999998</v>
      </c>
      <c r="H11" s="98">
        <v>306.91199999999998</v>
      </c>
      <c r="I11" s="98">
        <v>46.439</v>
      </c>
      <c r="J11" s="80">
        <v>25.545000000000002</v>
      </c>
      <c r="K11" s="80">
        <v>1.4870000000000001</v>
      </c>
      <c r="L11" s="2">
        <v>91.382999999999996</v>
      </c>
      <c r="M11" s="80">
        <v>7.5910000000000002</v>
      </c>
      <c r="N11" s="80">
        <v>732.95699999999999</v>
      </c>
      <c r="O11" s="80">
        <v>120.306</v>
      </c>
      <c r="P11" s="80">
        <v>237.43100000000001</v>
      </c>
      <c r="Q11" s="80">
        <v>51.258000000000003</v>
      </c>
      <c r="R11" s="80">
        <v>156.99</v>
      </c>
      <c r="S11" s="80">
        <v>143.12</v>
      </c>
      <c r="T11" s="47">
        <f t="shared" si="0"/>
        <v>41853.304999999993</v>
      </c>
    </row>
    <row r="12" spans="1:20" x14ac:dyDescent="0.25">
      <c r="A12" s="66" t="s">
        <v>6</v>
      </c>
      <c r="B12" s="100">
        <v>13294.074000000001</v>
      </c>
      <c r="C12" s="101">
        <v>259.88900000000001</v>
      </c>
      <c r="D12" s="101">
        <v>7853.8720000000003</v>
      </c>
      <c r="E12" s="118">
        <v>20332.978999999999</v>
      </c>
      <c r="F12" s="105">
        <v>610.02099999999996</v>
      </c>
      <c r="G12" s="106">
        <v>403.56</v>
      </c>
      <c r="H12" s="110">
        <v>335.42599999999999</v>
      </c>
      <c r="I12" s="118">
        <v>48.984000000000002</v>
      </c>
      <c r="J12" s="118">
        <v>11.601000000000001</v>
      </c>
      <c r="K12" s="118">
        <v>1.431</v>
      </c>
      <c r="L12" s="109">
        <v>92.435000000000002</v>
      </c>
      <c r="M12" s="110">
        <v>10.845000000000001</v>
      </c>
      <c r="N12" s="118">
        <v>746.48099999999999</v>
      </c>
      <c r="O12" s="118">
        <v>121.51900000000001</v>
      </c>
      <c r="P12" s="118">
        <v>278.59300000000002</v>
      </c>
      <c r="Q12" s="118">
        <v>71.025999999999996</v>
      </c>
      <c r="R12" s="118">
        <v>178.43899999999999</v>
      </c>
      <c r="S12" s="118">
        <v>155.53</v>
      </c>
      <c r="T12" s="47">
        <f t="shared" si="0"/>
        <v>44806.704999999987</v>
      </c>
    </row>
    <row r="13" spans="1:20" x14ac:dyDescent="0.25">
      <c r="A13" s="66" t="s">
        <v>7</v>
      </c>
      <c r="B13" s="100">
        <v>12991.425999999999</v>
      </c>
      <c r="C13" s="101">
        <v>263.89299999999997</v>
      </c>
      <c r="D13" s="101">
        <v>7232.7110000000002</v>
      </c>
      <c r="E13" s="118">
        <v>17425.483</v>
      </c>
      <c r="F13" s="105">
        <v>566.25099999999998</v>
      </c>
      <c r="G13" s="106">
        <v>377.48399999999998</v>
      </c>
      <c r="H13" s="110">
        <v>361.04700000000003</v>
      </c>
      <c r="I13" s="118">
        <v>46.366</v>
      </c>
      <c r="J13" s="118">
        <v>19.777000000000001</v>
      </c>
      <c r="K13" s="118">
        <v>1.556</v>
      </c>
      <c r="L13" s="109">
        <v>82.822000000000003</v>
      </c>
      <c r="M13" s="110">
        <v>10.904</v>
      </c>
      <c r="N13" s="118">
        <v>593.73900000000003</v>
      </c>
      <c r="O13" s="118">
        <v>122.66500000000001</v>
      </c>
      <c r="P13" s="118">
        <v>280.17099999999999</v>
      </c>
      <c r="Q13" s="118">
        <v>60.890999999999998</v>
      </c>
      <c r="R13" s="118">
        <v>182.959</v>
      </c>
      <c r="S13" s="118">
        <v>152.744</v>
      </c>
      <c r="T13" s="47">
        <f t="shared" si="0"/>
        <v>40772.889000000003</v>
      </c>
    </row>
    <row r="14" spans="1:20" x14ac:dyDescent="0.25">
      <c r="A14" s="66" t="s">
        <v>8</v>
      </c>
      <c r="B14" s="100">
        <v>14670.936</v>
      </c>
      <c r="C14" s="101">
        <v>331.21600000000001</v>
      </c>
      <c r="D14" s="101">
        <v>6911.02</v>
      </c>
      <c r="E14" s="118">
        <v>19939.883999999998</v>
      </c>
      <c r="F14" s="104">
        <v>514.49699999999996</v>
      </c>
      <c r="G14" s="102">
        <v>324.16800000000001</v>
      </c>
      <c r="H14" s="102">
        <v>69.48</v>
      </c>
      <c r="I14" s="102">
        <v>46.186999999999998</v>
      </c>
      <c r="J14" s="102">
        <v>52.015000000000001</v>
      </c>
      <c r="K14" s="102">
        <v>1.887</v>
      </c>
      <c r="L14" s="108">
        <v>103.26300000000001</v>
      </c>
      <c r="M14" s="102">
        <v>12.478</v>
      </c>
      <c r="N14" s="102">
        <v>484.089</v>
      </c>
      <c r="O14" s="102">
        <v>124.776</v>
      </c>
      <c r="P14" s="102">
        <v>236.37299999999999</v>
      </c>
      <c r="Q14" s="102">
        <v>57.289000000000001</v>
      </c>
      <c r="R14" s="102">
        <v>170.029</v>
      </c>
      <c r="S14" s="102">
        <v>147.79</v>
      </c>
      <c r="T14" s="47">
        <f t="shared" si="0"/>
        <v>44197.377</v>
      </c>
    </row>
    <row r="15" spans="1:20" x14ac:dyDescent="0.25">
      <c r="A15" s="66" t="s">
        <v>9</v>
      </c>
      <c r="B15" s="153">
        <v>15284.14</v>
      </c>
      <c r="C15" s="154">
        <v>374.05200000000002</v>
      </c>
      <c r="D15" s="154">
        <v>7723.83</v>
      </c>
      <c r="E15" s="118">
        <v>22829.29</v>
      </c>
      <c r="F15" s="155">
        <v>540.32799999999997</v>
      </c>
      <c r="G15" s="118">
        <v>361.06799999999998</v>
      </c>
      <c r="H15" s="110">
        <v>405.72199999999998</v>
      </c>
      <c r="I15" s="118">
        <v>56.064999999999998</v>
      </c>
      <c r="J15" s="118">
        <v>62.006999999999998</v>
      </c>
      <c r="K15" s="118">
        <v>1.8120000000000001</v>
      </c>
      <c r="L15" s="109">
        <v>103.812</v>
      </c>
      <c r="M15" s="110">
        <v>13.834</v>
      </c>
      <c r="N15" s="118">
        <v>421.41500000000002</v>
      </c>
      <c r="O15" s="118">
        <v>124.91800000000001</v>
      </c>
      <c r="P15" s="118">
        <v>230.74100000000001</v>
      </c>
      <c r="Q15" s="118">
        <v>57.012</v>
      </c>
      <c r="R15" s="118">
        <v>168.29400000000001</v>
      </c>
      <c r="S15" s="118">
        <v>138.226</v>
      </c>
      <c r="T15" s="47">
        <f t="shared" si="0"/>
        <v>48896.566000000006</v>
      </c>
    </row>
    <row r="16" spans="1:20" x14ac:dyDescent="0.25">
      <c r="A16" s="66" t="s">
        <v>10</v>
      </c>
      <c r="B16" s="1">
        <v>16285.753000000001</v>
      </c>
      <c r="C16" s="2">
        <v>407.28300000000002</v>
      </c>
      <c r="D16" s="3">
        <v>7459.5379999999996</v>
      </c>
      <c r="E16" s="80">
        <v>23436.593000000001</v>
      </c>
      <c r="F16" s="2">
        <v>576.22799999999995</v>
      </c>
      <c r="G16" s="80">
        <v>349.488</v>
      </c>
      <c r="H16" s="80">
        <v>345.07799999999997</v>
      </c>
      <c r="I16" s="97">
        <v>59.11</v>
      </c>
      <c r="J16" s="162">
        <v>57.298999999999999</v>
      </c>
      <c r="K16" s="162">
        <v>1.617</v>
      </c>
      <c r="L16" s="2">
        <v>110.893</v>
      </c>
      <c r="M16" s="80">
        <v>13.816000000000001</v>
      </c>
      <c r="N16" s="80">
        <v>645.79600000000005</v>
      </c>
      <c r="O16" s="80">
        <v>133.24100000000001</v>
      </c>
      <c r="P16" s="80">
        <v>292.97699999999998</v>
      </c>
      <c r="Q16" s="80">
        <v>69.956999999999994</v>
      </c>
      <c r="R16" s="80">
        <v>173.411</v>
      </c>
      <c r="S16" s="80">
        <v>143.08000000000001</v>
      </c>
      <c r="T16" s="47">
        <f t="shared" si="0"/>
        <v>50561.158000000003</v>
      </c>
    </row>
    <row r="17" spans="1:21" ht="15.75" thickBot="1" x14ac:dyDescent="0.3">
      <c r="A17" s="67" t="s">
        <v>11</v>
      </c>
      <c r="B17" s="4">
        <v>18358.11</v>
      </c>
      <c r="C17" s="5">
        <v>441.01600000000002</v>
      </c>
      <c r="D17" s="8">
        <v>8032.1329999999998</v>
      </c>
      <c r="E17" s="97">
        <v>25938.117999999999</v>
      </c>
      <c r="F17" s="5">
        <v>652.27700000000004</v>
      </c>
      <c r="G17" s="97">
        <v>379.33199999999999</v>
      </c>
      <c r="H17" s="97">
        <v>435.85500000000002</v>
      </c>
      <c r="I17" s="97">
        <v>69.236000000000004</v>
      </c>
      <c r="J17" s="111">
        <v>69.894999999999996</v>
      </c>
      <c r="K17" s="111">
        <v>1.6459999999999999</v>
      </c>
      <c r="L17" s="5">
        <v>131.828</v>
      </c>
      <c r="M17" s="97">
        <v>14.196</v>
      </c>
      <c r="N17" s="97">
        <v>882.60699999999997</v>
      </c>
      <c r="O17" s="97">
        <v>134.739</v>
      </c>
      <c r="P17" s="97">
        <v>313.69299999999998</v>
      </c>
      <c r="Q17" s="97">
        <v>77.453999999999994</v>
      </c>
      <c r="R17" s="97">
        <v>193.256</v>
      </c>
      <c r="S17" s="97">
        <v>151.654</v>
      </c>
      <c r="T17" s="47">
        <f t="shared" si="0"/>
        <v>56277.044999999998</v>
      </c>
    </row>
    <row r="18" spans="1:21" ht="16.5" thickBot="1" x14ac:dyDescent="0.3">
      <c r="A18" s="68" t="s">
        <v>12</v>
      </c>
      <c r="B18" s="6">
        <f t="shared" ref="B18:G18" si="1">SUM(B6:B17)</f>
        <v>188743.68800000002</v>
      </c>
      <c r="C18" s="6">
        <f t="shared" si="1"/>
        <v>4759.5149999999994</v>
      </c>
      <c r="D18" s="7">
        <f t="shared" si="1"/>
        <v>92624.969000000012</v>
      </c>
      <c r="E18" s="7">
        <f t="shared" si="1"/>
        <v>268112.37799999997</v>
      </c>
      <c r="F18" s="70">
        <f t="shared" si="1"/>
        <v>4676.6809999999996</v>
      </c>
      <c r="G18" s="7">
        <f t="shared" si="1"/>
        <v>4329.5519999999997</v>
      </c>
      <c r="H18" s="7">
        <f t="shared" ref="H18:M18" si="2">SUM(H6:H17)</f>
        <v>3773.518</v>
      </c>
      <c r="I18" s="7">
        <f t="shared" si="2"/>
        <v>677.04899999999998</v>
      </c>
      <c r="J18" s="70">
        <f t="shared" si="2"/>
        <v>581.32899999999995</v>
      </c>
      <c r="K18" s="7">
        <f t="shared" si="2"/>
        <v>19.823000000000004</v>
      </c>
      <c r="L18" s="70">
        <f t="shared" si="2"/>
        <v>1198.636</v>
      </c>
      <c r="M18" s="7">
        <f t="shared" si="2"/>
        <v>142.642</v>
      </c>
      <c r="N18" s="7">
        <f t="shared" ref="N18:S18" si="3">SUM(N6:N17)</f>
        <v>8150.5000000000009</v>
      </c>
      <c r="O18" s="7">
        <f t="shared" si="3"/>
        <v>1533.1510000000003</v>
      </c>
      <c r="P18" s="7">
        <f>SUM(P6:P17)</f>
        <v>2835.732</v>
      </c>
      <c r="Q18" s="7">
        <f t="shared" si="3"/>
        <v>739.63099999999997</v>
      </c>
      <c r="R18" s="7">
        <f t="shared" si="3"/>
        <v>1989.8530000000003</v>
      </c>
      <c r="S18" s="7">
        <f t="shared" si="3"/>
        <v>1778.48</v>
      </c>
      <c r="T18" s="47">
        <f>SUM(T6:T17)</f>
        <v>586667.12699999998</v>
      </c>
      <c r="U18" s="47"/>
    </row>
    <row r="20" spans="1:21" x14ac:dyDescent="0.25">
      <c r="L20" s="47"/>
    </row>
    <row r="21" spans="1:21" x14ac:dyDescent="0.25">
      <c r="B21" s="64"/>
      <c r="C21" s="47"/>
    </row>
    <row r="22" spans="1:21" ht="15.75" x14ac:dyDescent="0.25">
      <c r="B22" s="186"/>
      <c r="C22" s="186"/>
      <c r="D22" s="186"/>
      <c r="E22" s="33"/>
      <c r="F22" s="33"/>
      <c r="G22" s="33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1" x14ac:dyDescent="0.25">
      <c r="B23" s="187"/>
      <c r="C23" s="187"/>
      <c r="D23" s="18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1" x14ac:dyDescent="0.25">
      <c r="E24" s="47"/>
      <c r="F24" s="47"/>
      <c r="G24" s="47"/>
    </row>
    <row r="25" spans="1:21" x14ac:dyDescent="0.25">
      <c r="K25" s="47"/>
    </row>
    <row r="26" spans="1:21" x14ac:dyDescent="0.25">
      <c r="K26" s="47"/>
    </row>
    <row r="27" spans="1:21" x14ac:dyDescent="0.25">
      <c r="K27" s="47"/>
    </row>
    <row r="28" spans="1:21" x14ac:dyDescent="0.25">
      <c r="K28" s="47"/>
    </row>
    <row r="29" spans="1:21" x14ac:dyDescent="0.25">
      <c r="K29" s="47"/>
    </row>
    <row r="30" spans="1:21" x14ac:dyDescent="0.25">
      <c r="B30" s="47"/>
      <c r="K30" s="47"/>
    </row>
    <row r="31" spans="1:21" x14ac:dyDescent="0.25">
      <c r="H31" s="47"/>
      <c r="I31" s="47"/>
      <c r="K31" s="47"/>
    </row>
    <row r="32" spans="1:21" x14ac:dyDescent="0.25">
      <c r="K32" s="47"/>
    </row>
  </sheetData>
  <mergeCells count="8">
    <mergeCell ref="N3:O3"/>
    <mergeCell ref="N4:O4"/>
    <mergeCell ref="A3:A5"/>
    <mergeCell ref="B4:D4"/>
    <mergeCell ref="B3:D3"/>
    <mergeCell ref="I3:J3"/>
    <mergeCell ref="I4:J4"/>
    <mergeCell ref="A1:S1"/>
  </mergeCells>
  <phoneticPr fontId="18" type="noConversion"/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view="pageBreakPreview" zoomScaleNormal="100" zoomScaleSheetLayoutView="100" workbookViewId="0">
      <selection activeCell="O23" sqref="O23"/>
    </sheetView>
  </sheetViews>
  <sheetFormatPr defaultRowHeight="15" x14ac:dyDescent="0.25"/>
  <cols>
    <col min="1" max="1" width="13.85546875" style="22" customWidth="1"/>
    <col min="2" max="4" width="10.7109375" style="22" customWidth="1"/>
    <col min="5" max="5" width="19.28515625" style="22" customWidth="1"/>
    <col min="6" max="6" width="13.5703125" style="22" customWidth="1"/>
    <col min="7" max="7" width="12" style="22" customWidth="1"/>
    <col min="8" max="8" width="9.85546875" style="22" customWidth="1"/>
    <col min="9" max="16" width="19.28515625" style="22" customWidth="1"/>
    <col min="17" max="17" width="13.85546875" style="22" hidden="1" customWidth="1"/>
    <col min="18" max="18" width="10" style="22" bestFit="1" customWidth="1"/>
    <col min="19" max="16384" width="9.140625" style="22"/>
  </cols>
  <sheetData>
    <row r="1" spans="1:17" ht="19.5" x14ac:dyDescent="0.35">
      <c r="A1" s="219" t="s">
        <v>70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7" ht="15.75" thickBot="1" x14ac:dyDescent="0.3">
      <c r="B2" s="232"/>
      <c r="C2" s="232"/>
      <c r="D2" s="232"/>
      <c r="E2" s="143"/>
      <c r="I2" s="143"/>
      <c r="J2" s="143"/>
      <c r="K2" s="143"/>
      <c r="L2" s="143"/>
      <c r="M2" s="143"/>
      <c r="N2" s="143"/>
      <c r="O2" s="143"/>
      <c r="P2" s="143"/>
    </row>
    <row r="3" spans="1:17" ht="60.75" thickBot="1" x14ac:dyDescent="0.3">
      <c r="A3" s="226" t="s">
        <v>58</v>
      </c>
      <c r="B3" s="217" t="s">
        <v>56</v>
      </c>
      <c r="C3" s="224"/>
      <c r="D3" s="224"/>
      <c r="E3" s="10" t="s">
        <v>90</v>
      </c>
      <c r="F3" s="217" t="s">
        <v>18</v>
      </c>
      <c r="G3" s="224"/>
      <c r="H3" s="218"/>
      <c r="I3" s="206" t="s">
        <v>60</v>
      </c>
      <c r="J3" s="10" t="s">
        <v>45</v>
      </c>
      <c r="K3" s="10" t="s">
        <v>57</v>
      </c>
      <c r="L3" s="10" t="s">
        <v>67</v>
      </c>
      <c r="M3" s="10" t="s">
        <v>79</v>
      </c>
      <c r="N3" s="10" t="s">
        <v>80</v>
      </c>
      <c r="O3" s="10" t="s">
        <v>81</v>
      </c>
      <c r="P3" s="10" t="s">
        <v>82</v>
      </c>
    </row>
    <row r="4" spans="1:17" ht="36.75" thickBot="1" x14ac:dyDescent="0.3">
      <c r="A4" s="227"/>
      <c r="B4" s="217" t="s">
        <v>55</v>
      </c>
      <c r="C4" s="224"/>
      <c r="D4" s="224"/>
      <c r="E4" s="10" t="s">
        <v>54</v>
      </c>
      <c r="F4" s="229" t="s">
        <v>13</v>
      </c>
      <c r="G4" s="230"/>
      <c r="H4" s="231"/>
      <c r="I4" s="82" t="s">
        <v>13</v>
      </c>
      <c r="J4" s="55" t="s">
        <v>13</v>
      </c>
      <c r="K4" s="93" t="s">
        <v>13</v>
      </c>
      <c r="L4" s="189" t="s">
        <v>13</v>
      </c>
      <c r="M4" s="189" t="s">
        <v>13</v>
      </c>
      <c r="N4" s="189" t="s">
        <v>13</v>
      </c>
      <c r="O4" s="189" t="s">
        <v>13</v>
      </c>
      <c r="P4" s="189" t="s">
        <v>13</v>
      </c>
    </row>
    <row r="5" spans="1:17" ht="15.75" thickBot="1" x14ac:dyDescent="0.3">
      <c r="A5" s="228"/>
      <c r="B5" s="91" t="s">
        <v>14</v>
      </c>
      <c r="C5" s="90" t="s">
        <v>15</v>
      </c>
      <c r="D5" s="147" t="s">
        <v>17</v>
      </c>
      <c r="E5" s="56" t="s">
        <v>16</v>
      </c>
      <c r="F5" s="57" t="s">
        <v>14</v>
      </c>
      <c r="G5" s="26" t="s">
        <v>15</v>
      </c>
      <c r="H5" s="27" t="s">
        <v>16</v>
      </c>
      <c r="I5" s="27" t="s">
        <v>16</v>
      </c>
      <c r="J5" s="65" t="s">
        <v>16</v>
      </c>
      <c r="K5" s="96" t="s">
        <v>16</v>
      </c>
      <c r="L5" s="96" t="s">
        <v>16</v>
      </c>
      <c r="M5" s="96" t="s">
        <v>16</v>
      </c>
      <c r="N5" s="96" t="s">
        <v>15</v>
      </c>
      <c r="O5" s="96" t="s">
        <v>14</v>
      </c>
      <c r="P5" s="96" t="s">
        <v>16</v>
      </c>
    </row>
    <row r="6" spans="1:17" x14ac:dyDescent="0.25">
      <c r="A6" s="88" t="s">
        <v>0</v>
      </c>
      <c r="B6" s="81">
        <v>3068.2150000000001</v>
      </c>
      <c r="C6" s="21">
        <v>52.776000000000003</v>
      </c>
      <c r="D6" s="21">
        <v>1135.4449999999999</v>
      </c>
      <c r="E6" s="148">
        <v>157.22999999999999</v>
      </c>
      <c r="F6" s="59">
        <v>1815.4739999999999</v>
      </c>
      <c r="G6" s="84">
        <v>1.3680000000000001</v>
      </c>
      <c r="H6" s="3">
        <v>226.923</v>
      </c>
      <c r="I6" s="76">
        <v>106.929</v>
      </c>
      <c r="J6" s="21">
        <v>0</v>
      </c>
      <c r="K6" s="80">
        <v>16.173999999999999</v>
      </c>
      <c r="L6" s="80">
        <v>121.49299999999999</v>
      </c>
      <c r="M6" s="80">
        <v>169.49100000000001</v>
      </c>
      <c r="N6" s="80">
        <v>21.452000000000002</v>
      </c>
      <c r="O6" s="80">
        <v>53.140999999999998</v>
      </c>
      <c r="P6" s="80">
        <v>295.42099999999999</v>
      </c>
      <c r="Q6" s="47">
        <f>SUM(B6:P6)</f>
        <v>7241.5320000000002</v>
      </c>
    </row>
    <row r="7" spans="1:17" x14ac:dyDescent="0.25">
      <c r="A7" s="66" t="s">
        <v>1</v>
      </c>
      <c r="B7" s="81">
        <v>2476.9050000000002</v>
      </c>
      <c r="C7" s="21">
        <v>49.427999999999997</v>
      </c>
      <c r="D7" s="21">
        <v>1043.1880000000001</v>
      </c>
      <c r="E7" s="149">
        <v>149.76900000000001</v>
      </c>
      <c r="F7" s="1">
        <v>2102.1860000000001</v>
      </c>
      <c r="G7" s="2">
        <v>1.1639999999999999</v>
      </c>
      <c r="H7" s="3">
        <v>196.245</v>
      </c>
      <c r="I7" s="76">
        <v>100.813</v>
      </c>
      <c r="J7" s="21">
        <v>0</v>
      </c>
      <c r="K7" s="80">
        <v>14.092000000000001</v>
      </c>
      <c r="L7" s="80">
        <v>119.953</v>
      </c>
      <c r="M7" s="80">
        <v>164.298</v>
      </c>
      <c r="N7" s="80">
        <v>20.591999999999999</v>
      </c>
      <c r="O7" s="80">
        <v>54.530999999999999</v>
      </c>
      <c r="P7" s="80">
        <v>443.53800000000001</v>
      </c>
      <c r="Q7" s="47">
        <f t="shared" ref="Q7:Q17" si="0">SUM(B7:P7)</f>
        <v>6936.7019999999993</v>
      </c>
    </row>
    <row r="8" spans="1:17" x14ac:dyDescent="0.25">
      <c r="A8" s="66" t="s">
        <v>2</v>
      </c>
      <c r="B8" s="81">
        <v>2241.77</v>
      </c>
      <c r="C8" s="21">
        <v>45.911999999999999</v>
      </c>
      <c r="D8" s="21">
        <v>904.48699999999997</v>
      </c>
      <c r="E8" s="149">
        <v>144.893</v>
      </c>
      <c r="F8" s="1">
        <v>1943.674</v>
      </c>
      <c r="G8" s="2">
        <v>1.1519999999999999</v>
      </c>
      <c r="H8" s="3">
        <v>198.02099999999999</v>
      </c>
      <c r="I8" s="76">
        <v>95.688999999999993</v>
      </c>
      <c r="J8" s="21">
        <v>0</v>
      </c>
      <c r="K8" s="80">
        <v>13.39</v>
      </c>
      <c r="L8" s="80">
        <v>105.024</v>
      </c>
      <c r="M8" s="80">
        <v>159.298</v>
      </c>
      <c r="N8" s="80">
        <v>19.984000000000002</v>
      </c>
      <c r="O8" s="80">
        <v>34.863</v>
      </c>
      <c r="P8" s="80">
        <v>324.53100000000001</v>
      </c>
      <c r="Q8" s="47">
        <f t="shared" si="0"/>
        <v>6232.688000000001</v>
      </c>
    </row>
    <row r="9" spans="1:17" x14ac:dyDescent="0.25">
      <c r="A9" s="66" t="s">
        <v>3</v>
      </c>
      <c r="B9" s="81">
        <v>1830.665</v>
      </c>
      <c r="C9" s="21">
        <v>37.14</v>
      </c>
      <c r="D9" s="21">
        <v>1528.6769999999999</v>
      </c>
      <c r="E9" s="149">
        <v>133.88999999999999</v>
      </c>
      <c r="F9" s="1">
        <v>1729.0640000000001</v>
      </c>
      <c r="G9" s="2">
        <v>0.996</v>
      </c>
      <c r="H9" s="3">
        <v>205.66499999999999</v>
      </c>
      <c r="I9" s="76">
        <v>82.119</v>
      </c>
      <c r="J9" s="21">
        <v>0</v>
      </c>
      <c r="K9" s="80">
        <v>9.6739999999999995</v>
      </c>
      <c r="L9" s="80">
        <v>110.11799999999999</v>
      </c>
      <c r="M9" s="80">
        <v>154.16</v>
      </c>
      <c r="N9" s="80">
        <v>15.64</v>
      </c>
      <c r="O9" s="80">
        <v>16.63</v>
      </c>
      <c r="P9" s="80">
        <v>298.27699999999999</v>
      </c>
      <c r="Q9" s="47">
        <f t="shared" si="0"/>
        <v>6152.7150000000001</v>
      </c>
    </row>
    <row r="10" spans="1:17" x14ac:dyDescent="0.25">
      <c r="A10" s="66" t="s">
        <v>4</v>
      </c>
      <c r="B10" s="81">
        <v>1536.365</v>
      </c>
      <c r="C10" s="21">
        <v>35.268000000000001</v>
      </c>
      <c r="D10" s="21">
        <v>921.07100000000003</v>
      </c>
      <c r="E10" s="149">
        <v>136.86000000000001</v>
      </c>
      <c r="F10" s="1">
        <v>1429.45</v>
      </c>
      <c r="G10" s="2">
        <v>1.02</v>
      </c>
      <c r="H10" s="3">
        <v>280.80599999999998</v>
      </c>
      <c r="I10" s="76">
        <v>69.736000000000004</v>
      </c>
      <c r="J10" s="21">
        <v>0</v>
      </c>
      <c r="K10" s="80">
        <v>6.665</v>
      </c>
      <c r="L10" s="80">
        <v>99.421000000000006</v>
      </c>
      <c r="M10" s="80">
        <v>155.84</v>
      </c>
      <c r="N10" s="80">
        <v>15.64</v>
      </c>
      <c r="O10" s="80">
        <v>0</v>
      </c>
      <c r="P10" s="80">
        <v>286.55200000000002</v>
      </c>
      <c r="Q10" s="47">
        <f t="shared" si="0"/>
        <v>4974.6940000000004</v>
      </c>
    </row>
    <row r="11" spans="1:17" x14ac:dyDescent="0.25">
      <c r="A11" s="66" t="s">
        <v>5</v>
      </c>
      <c r="B11" s="81">
        <v>1245.94</v>
      </c>
      <c r="C11" s="21">
        <v>29.064</v>
      </c>
      <c r="D11" s="21">
        <v>739.22</v>
      </c>
      <c r="E11" s="149">
        <v>145.62</v>
      </c>
      <c r="F11" s="1">
        <v>1265.5920000000001</v>
      </c>
      <c r="G11" s="2">
        <v>1.1519999999999999</v>
      </c>
      <c r="H11" s="3">
        <v>295.49799999999999</v>
      </c>
      <c r="I11" s="76">
        <v>58.548999999999999</v>
      </c>
      <c r="J11" s="21">
        <v>0</v>
      </c>
      <c r="K11" s="80">
        <v>4.9009999999999998</v>
      </c>
      <c r="L11" s="80">
        <v>85.263999999999996</v>
      </c>
      <c r="M11" s="80">
        <v>161.6</v>
      </c>
      <c r="N11" s="80">
        <v>14.68</v>
      </c>
      <c r="O11" s="80">
        <v>0</v>
      </c>
      <c r="P11" s="80">
        <v>334.45400000000001</v>
      </c>
      <c r="Q11" s="47">
        <f t="shared" si="0"/>
        <v>4381.5339999999997</v>
      </c>
    </row>
    <row r="12" spans="1:17" x14ac:dyDescent="0.25">
      <c r="A12" s="66" t="s">
        <v>6</v>
      </c>
      <c r="B12" s="113">
        <v>997.18499999999995</v>
      </c>
      <c r="C12" s="114">
        <v>22.091999999999999</v>
      </c>
      <c r="D12" s="117">
        <v>777.64800000000002</v>
      </c>
      <c r="E12" s="118">
        <v>169.44</v>
      </c>
      <c r="F12" s="1">
        <v>1473.126</v>
      </c>
      <c r="G12" s="2">
        <v>1.1759999999999999</v>
      </c>
      <c r="H12" s="3">
        <v>296.11900000000003</v>
      </c>
      <c r="I12" s="76">
        <v>56.887</v>
      </c>
      <c r="J12" s="116">
        <v>0</v>
      </c>
      <c r="K12" s="118">
        <v>4.5960000000000001</v>
      </c>
      <c r="L12" s="118">
        <v>95.010999999999996</v>
      </c>
      <c r="M12" s="118">
        <v>187.68</v>
      </c>
      <c r="N12" s="118">
        <v>14.22</v>
      </c>
      <c r="O12" s="118">
        <v>0</v>
      </c>
      <c r="P12" s="118">
        <v>369.08300000000003</v>
      </c>
      <c r="Q12" s="47">
        <f t="shared" si="0"/>
        <v>4464.2629999999999</v>
      </c>
    </row>
    <row r="13" spans="1:17" x14ac:dyDescent="0.25">
      <c r="A13" s="66" t="s">
        <v>7</v>
      </c>
      <c r="B13" s="113">
        <v>943.48500000000001</v>
      </c>
      <c r="C13" s="114">
        <v>23.303999999999998</v>
      </c>
      <c r="D13" s="117">
        <v>913.899</v>
      </c>
      <c r="E13" s="118">
        <v>149.22</v>
      </c>
      <c r="F13" s="1">
        <v>1499.6859999999999</v>
      </c>
      <c r="G13" s="2">
        <v>1.248</v>
      </c>
      <c r="H13" s="3">
        <v>291.22399999999999</v>
      </c>
      <c r="I13" s="76">
        <v>58.039000000000001</v>
      </c>
      <c r="J13" s="116">
        <v>2.58</v>
      </c>
      <c r="K13" s="118">
        <v>5.266</v>
      </c>
      <c r="L13" s="118">
        <v>88.034000000000006</v>
      </c>
      <c r="M13" s="118">
        <v>180.4</v>
      </c>
      <c r="N13" s="118">
        <v>14.4</v>
      </c>
      <c r="O13" s="118">
        <v>0</v>
      </c>
      <c r="P13" s="118">
        <v>348.54599999999999</v>
      </c>
      <c r="Q13" s="47">
        <f t="shared" si="0"/>
        <v>4519.3310000000001</v>
      </c>
    </row>
    <row r="14" spans="1:17" x14ac:dyDescent="0.25">
      <c r="A14" s="66" t="s">
        <v>8</v>
      </c>
      <c r="B14" s="113">
        <v>1454.58</v>
      </c>
      <c r="C14" s="114">
        <v>37.103999999999999</v>
      </c>
      <c r="D14" s="117">
        <v>995.04300000000001</v>
      </c>
      <c r="E14" s="102">
        <v>133.94999999999999</v>
      </c>
      <c r="F14" s="1">
        <v>1546.4839999999999</v>
      </c>
      <c r="G14" s="2">
        <v>1.3740000000000001</v>
      </c>
      <c r="H14" s="3">
        <v>277.02800000000002</v>
      </c>
      <c r="I14" s="76">
        <v>64.858000000000004</v>
      </c>
      <c r="J14" s="115">
        <v>687.2</v>
      </c>
      <c r="K14" s="102">
        <v>6.8949999999999996</v>
      </c>
      <c r="L14" s="102">
        <v>102.71899999999999</v>
      </c>
      <c r="M14" s="102">
        <v>163.44</v>
      </c>
      <c r="N14" s="102">
        <v>15.68</v>
      </c>
      <c r="O14" s="102">
        <v>0</v>
      </c>
      <c r="P14" s="102">
        <v>310.14999999999998</v>
      </c>
      <c r="Q14" s="47">
        <f t="shared" si="0"/>
        <v>5796.5050000000001</v>
      </c>
    </row>
    <row r="15" spans="1:17" x14ac:dyDescent="0.25">
      <c r="A15" s="66" t="s">
        <v>9</v>
      </c>
      <c r="B15" s="156">
        <v>1596.335</v>
      </c>
      <c r="C15" s="157">
        <v>37.896000000000001</v>
      </c>
      <c r="D15" s="157">
        <v>1069.25</v>
      </c>
      <c r="E15" s="118">
        <v>140.69999999999999</v>
      </c>
      <c r="F15" s="1">
        <v>1907.944</v>
      </c>
      <c r="G15" s="2">
        <v>1.296</v>
      </c>
      <c r="H15" s="3">
        <v>216.899</v>
      </c>
      <c r="I15" s="76">
        <v>76.260999999999996</v>
      </c>
      <c r="J15" s="112">
        <v>749</v>
      </c>
      <c r="K15" s="103">
        <v>7.08</v>
      </c>
      <c r="L15" s="103">
        <v>107.15300000000001</v>
      </c>
      <c r="M15" s="103">
        <v>172</v>
      </c>
      <c r="N15" s="103">
        <v>19.399999999999999</v>
      </c>
      <c r="O15" s="103">
        <v>0</v>
      </c>
      <c r="P15" s="103">
        <v>368.97800000000001</v>
      </c>
      <c r="Q15" s="47">
        <f t="shared" si="0"/>
        <v>6470.1920000000009</v>
      </c>
    </row>
    <row r="16" spans="1:17" x14ac:dyDescent="0.25">
      <c r="A16" s="66" t="s">
        <v>10</v>
      </c>
      <c r="B16" s="81">
        <v>2075.4499999999998</v>
      </c>
      <c r="C16" s="21">
        <v>44.46</v>
      </c>
      <c r="D16" s="21">
        <v>990.995</v>
      </c>
      <c r="E16" s="149">
        <v>143.88</v>
      </c>
      <c r="F16" s="1">
        <v>1729.5820000000001</v>
      </c>
      <c r="G16" s="5">
        <v>1.3859999999999999</v>
      </c>
      <c r="H16" s="8">
        <v>195.77500000000001</v>
      </c>
      <c r="I16" s="83">
        <v>84.813000000000002</v>
      </c>
      <c r="J16" s="99">
        <v>769.6</v>
      </c>
      <c r="K16" s="97">
        <v>5.9829999999999997</v>
      </c>
      <c r="L16" s="97">
        <v>110.15300000000001</v>
      </c>
      <c r="M16" s="97">
        <v>170.4</v>
      </c>
      <c r="N16" s="97">
        <v>19.72</v>
      </c>
      <c r="O16" s="97">
        <v>0</v>
      </c>
      <c r="P16" s="97">
        <v>351.97899999999998</v>
      </c>
      <c r="Q16" s="47">
        <f t="shared" si="0"/>
        <v>6694.1760000000013</v>
      </c>
    </row>
    <row r="17" spans="1:18" ht="15.75" thickBot="1" x14ac:dyDescent="0.3">
      <c r="A17" s="89" t="s">
        <v>11</v>
      </c>
      <c r="B17" s="81">
        <v>2388.5650000000001</v>
      </c>
      <c r="C17" s="21">
        <v>48.3</v>
      </c>
      <c r="D17" s="21">
        <v>1255.798</v>
      </c>
      <c r="E17" s="150">
        <v>161.49</v>
      </c>
      <c r="F17" s="36">
        <v>2039.93</v>
      </c>
      <c r="G17" s="60">
        <v>1.3919999999999999</v>
      </c>
      <c r="H17" s="38">
        <v>218.16800000000001</v>
      </c>
      <c r="I17" s="77">
        <v>98.259</v>
      </c>
      <c r="J17" s="61">
        <v>829.52</v>
      </c>
      <c r="K17" s="111">
        <v>8.3949999999999996</v>
      </c>
      <c r="L17" s="111">
        <v>114.337</v>
      </c>
      <c r="M17" s="111">
        <v>189.36</v>
      </c>
      <c r="N17" s="111">
        <v>20.96</v>
      </c>
      <c r="O17" s="111">
        <v>0</v>
      </c>
      <c r="P17" s="111">
        <v>410.21100000000001</v>
      </c>
      <c r="Q17" s="47">
        <f t="shared" si="0"/>
        <v>7784.6850000000013</v>
      </c>
    </row>
    <row r="18" spans="1:18" ht="15.75" thickBot="1" x14ac:dyDescent="0.3">
      <c r="A18" s="62" t="s">
        <v>12</v>
      </c>
      <c r="B18" s="7">
        <f>SUM(B6:B17)</f>
        <v>21855.46</v>
      </c>
      <c r="C18" s="7">
        <f>SUM(C6:C17)</f>
        <v>462.74399999999997</v>
      </c>
      <c r="D18" s="6">
        <f>SUM(D6:D17)</f>
        <v>12274.721000000001</v>
      </c>
      <c r="E18" s="7">
        <f t="shared" ref="E18:I18" si="1">SUM(E6:E17)</f>
        <v>1766.9420000000002</v>
      </c>
      <c r="F18" s="9">
        <f t="shared" si="1"/>
        <v>20482.191999999999</v>
      </c>
      <c r="G18" s="53">
        <f t="shared" si="1"/>
        <v>14.723999999999997</v>
      </c>
      <c r="H18" s="54">
        <f t="shared" si="1"/>
        <v>2898.3710000000001</v>
      </c>
      <c r="I18" s="63">
        <f t="shared" si="1"/>
        <v>952.95199999999988</v>
      </c>
      <c r="J18" s="54">
        <f t="shared" ref="J18:K18" si="2">SUM(J6:J17)</f>
        <v>3037.9</v>
      </c>
      <c r="K18" s="54">
        <f t="shared" si="2"/>
        <v>103.111</v>
      </c>
      <c r="L18" s="7">
        <f t="shared" ref="L18:M18" si="3">SUM(L6:L17)</f>
        <v>1258.68</v>
      </c>
      <c r="M18" s="7">
        <f t="shared" si="3"/>
        <v>2027.9670000000001</v>
      </c>
      <c r="N18" s="7">
        <f t="shared" ref="N18:P18" si="4">SUM(N6:N17)</f>
        <v>212.36800000000002</v>
      </c>
      <c r="O18" s="7">
        <f t="shared" si="4"/>
        <v>159.16499999999999</v>
      </c>
      <c r="P18" s="7">
        <f t="shared" si="4"/>
        <v>4141.7199999999993</v>
      </c>
      <c r="Q18" s="47">
        <f>SUM(Q6:Q17)</f>
        <v>71649.017000000007</v>
      </c>
      <c r="R18" s="47"/>
    </row>
    <row r="21" spans="1:18" x14ac:dyDescent="0.25">
      <c r="F21" s="47"/>
    </row>
    <row r="22" spans="1:18" ht="15.75" x14ac:dyDescent="0.25">
      <c r="C22" s="47"/>
      <c r="D22" s="33"/>
      <c r="E22" s="33"/>
      <c r="F22" s="33"/>
      <c r="G22" s="33"/>
    </row>
    <row r="23" spans="1:18" x14ac:dyDescent="0.25">
      <c r="C23" s="47"/>
    </row>
    <row r="24" spans="1:18" x14ac:dyDescent="0.25">
      <c r="C24" s="47"/>
    </row>
  </sheetData>
  <mergeCells count="7">
    <mergeCell ref="A3:A5"/>
    <mergeCell ref="F4:H4"/>
    <mergeCell ref="F3:H3"/>
    <mergeCell ref="B3:D3"/>
    <mergeCell ref="B4:D4"/>
    <mergeCell ref="B2:D2"/>
    <mergeCell ref="A1:P1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7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3.85546875" style="22" customWidth="1"/>
    <col min="2" max="12" width="11" style="22" customWidth="1"/>
    <col min="13" max="13" width="16.5703125" style="22" bestFit="1" customWidth="1"/>
    <col min="14" max="15" width="16.5703125" style="22" customWidth="1"/>
    <col min="16" max="19" width="11" style="22" customWidth="1"/>
    <col min="20" max="20" width="12" style="22" hidden="1" customWidth="1"/>
    <col min="21" max="21" width="9.140625" style="22"/>
    <col min="22" max="22" width="10" style="22" bestFit="1" customWidth="1"/>
    <col min="23" max="23" width="12" style="22" bestFit="1" customWidth="1"/>
    <col min="24" max="24" width="9.140625" style="22"/>
    <col min="25" max="26" width="10.85546875" style="22" bestFit="1" customWidth="1"/>
    <col min="27" max="27" width="9.140625" style="22"/>
    <col min="28" max="28" width="12" style="22" bestFit="1" customWidth="1"/>
    <col min="29" max="16384" width="9.140625" style="22"/>
  </cols>
  <sheetData>
    <row r="1" spans="1:28" ht="19.5" x14ac:dyDescent="0.35">
      <c r="A1" s="219" t="s">
        <v>71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28" ht="15.75" thickBot="1" x14ac:dyDescent="0.3"/>
    <row r="3" spans="1:28" ht="67.5" customHeight="1" thickBot="1" x14ac:dyDescent="0.3">
      <c r="A3" s="235" t="s">
        <v>61</v>
      </c>
      <c r="B3" s="217" t="s">
        <v>83</v>
      </c>
      <c r="C3" s="224"/>
      <c r="D3" s="224"/>
      <c r="E3" s="224"/>
      <c r="F3" s="224"/>
      <c r="G3" s="217" t="s">
        <v>84</v>
      </c>
      <c r="H3" s="224"/>
      <c r="I3" s="224"/>
      <c r="J3" s="218"/>
      <c r="K3" s="233" t="s">
        <v>42</v>
      </c>
      <c r="L3" s="234"/>
      <c r="M3" s="10" t="s">
        <v>46</v>
      </c>
      <c r="N3" s="10" t="s">
        <v>87</v>
      </c>
      <c r="O3" s="10" t="s">
        <v>88</v>
      </c>
      <c r="P3" s="217" t="s">
        <v>49</v>
      </c>
      <c r="Q3" s="218"/>
      <c r="R3" s="217" t="s">
        <v>68</v>
      </c>
      <c r="S3" s="218"/>
    </row>
    <row r="4" spans="1:28" ht="36.75" customHeight="1" thickBot="1" x14ac:dyDescent="0.3">
      <c r="A4" s="236"/>
      <c r="B4" s="237" t="s">
        <v>74</v>
      </c>
      <c r="C4" s="238"/>
      <c r="D4" s="238"/>
      <c r="E4" s="238"/>
      <c r="F4" s="238"/>
      <c r="G4" s="217" t="s">
        <v>85</v>
      </c>
      <c r="H4" s="218"/>
      <c r="I4" s="217" t="s">
        <v>86</v>
      </c>
      <c r="J4" s="218"/>
      <c r="K4" s="217" t="s">
        <v>85</v>
      </c>
      <c r="L4" s="218"/>
      <c r="M4" s="10" t="s">
        <v>85</v>
      </c>
      <c r="N4" s="10" t="s">
        <v>85</v>
      </c>
      <c r="O4" s="10" t="s">
        <v>85</v>
      </c>
      <c r="P4" s="87" t="s">
        <v>85</v>
      </c>
      <c r="Q4" s="10" t="s">
        <v>86</v>
      </c>
      <c r="R4" s="142" t="s">
        <v>85</v>
      </c>
      <c r="S4" s="10" t="s">
        <v>86</v>
      </c>
    </row>
    <row r="5" spans="1:28" ht="36.75" thickBot="1" x14ac:dyDescent="0.3">
      <c r="A5" s="237"/>
      <c r="B5" s="190" t="s">
        <v>14</v>
      </c>
      <c r="C5" s="34" t="s">
        <v>16</v>
      </c>
      <c r="D5" s="191" t="s">
        <v>22</v>
      </c>
      <c r="E5" s="10" t="s">
        <v>47</v>
      </c>
      <c r="F5" s="10" t="s">
        <v>48</v>
      </c>
      <c r="G5" s="41" t="s">
        <v>16</v>
      </c>
      <c r="H5" s="42" t="s">
        <v>22</v>
      </c>
      <c r="I5" s="43" t="s">
        <v>16</v>
      </c>
      <c r="J5" s="42" t="s">
        <v>22</v>
      </c>
      <c r="K5" s="74" t="s">
        <v>16</v>
      </c>
      <c r="L5" s="192" t="s">
        <v>22</v>
      </c>
      <c r="M5" s="188" t="s">
        <v>14</v>
      </c>
      <c r="N5" s="188" t="s">
        <v>14</v>
      </c>
      <c r="O5" s="188" t="s">
        <v>16</v>
      </c>
      <c r="P5" s="192" t="s">
        <v>16</v>
      </c>
      <c r="Q5" s="192" t="s">
        <v>16</v>
      </c>
      <c r="R5" s="192" t="s">
        <v>16</v>
      </c>
      <c r="S5" s="192" t="s">
        <v>16</v>
      </c>
    </row>
    <row r="6" spans="1:28" x14ac:dyDescent="0.25">
      <c r="A6" s="44" t="s">
        <v>0</v>
      </c>
      <c r="B6" s="203">
        <v>16328.375</v>
      </c>
      <c r="C6" s="204">
        <v>2428.4720000000002</v>
      </c>
      <c r="D6" s="204">
        <v>523.49199999999996</v>
      </c>
      <c r="E6" s="204">
        <v>569.423</v>
      </c>
      <c r="F6" s="205">
        <v>1071.8309999999999</v>
      </c>
      <c r="G6" s="45">
        <v>9.4269999999999996</v>
      </c>
      <c r="H6" s="209">
        <v>3.72</v>
      </c>
      <c r="I6" s="45">
        <v>1.2999999999999999E-2</v>
      </c>
      <c r="J6" s="46">
        <v>5.0000000000000001E-3</v>
      </c>
      <c r="K6" s="35">
        <v>22.957000000000001</v>
      </c>
      <c r="L6" s="71">
        <v>7.7439999999999998</v>
      </c>
      <c r="M6" s="78">
        <v>7.7249999999999996</v>
      </c>
      <c r="N6" s="201" t="s">
        <v>89</v>
      </c>
      <c r="O6" s="197">
        <v>81.561000000000007</v>
      </c>
      <c r="P6" s="75">
        <v>890.76800000000003</v>
      </c>
      <c r="Q6" s="75">
        <v>1.4590000000000001</v>
      </c>
      <c r="R6" s="212">
        <v>0</v>
      </c>
      <c r="S6" s="216">
        <v>0</v>
      </c>
      <c r="T6" s="47">
        <f>SUM(B6:H6,K6:L6,M6,P6,N6,R6,O6)</f>
        <v>21945.494999999995</v>
      </c>
      <c r="U6" s="210"/>
      <c r="V6" s="47"/>
    </row>
    <row r="7" spans="1:28" x14ac:dyDescent="0.25">
      <c r="A7" s="11" t="s">
        <v>19</v>
      </c>
      <c r="B7" s="1">
        <v>15372.866</v>
      </c>
      <c r="C7" s="72">
        <v>2286.8539999999998</v>
      </c>
      <c r="D7" s="72">
        <v>556.79</v>
      </c>
      <c r="E7" s="72">
        <v>565.59900000000005</v>
      </c>
      <c r="F7" s="12">
        <v>1005.415</v>
      </c>
      <c r="G7" s="14">
        <v>8.8309999999999995</v>
      </c>
      <c r="H7" s="13">
        <v>3.4870000000000001</v>
      </c>
      <c r="I7" s="14">
        <v>1.2999999999999999E-2</v>
      </c>
      <c r="J7" s="13">
        <v>5.0000000000000001E-3</v>
      </c>
      <c r="K7" s="1">
        <v>18.048999999999999</v>
      </c>
      <c r="L7" s="72">
        <v>7.1459999999999999</v>
      </c>
      <c r="M7" s="79">
        <v>0.121</v>
      </c>
      <c r="N7" s="200" t="s">
        <v>89</v>
      </c>
      <c r="O7" s="79">
        <v>81.230999999999995</v>
      </c>
      <c r="P7" s="76">
        <v>847.65499999999997</v>
      </c>
      <c r="Q7" s="76">
        <v>1.401</v>
      </c>
      <c r="R7" s="213">
        <v>1.2E-2</v>
      </c>
      <c r="S7" s="3">
        <v>0</v>
      </c>
      <c r="T7" s="47">
        <f t="shared" ref="T7:T17" si="0">SUM(B7:H7,K7:L7,M7,P7,N7,R7,O7)</f>
        <v>20754.055999999997</v>
      </c>
    </row>
    <row r="8" spans="1:28" x14ac:dyDescent="0.25">
      <c r="A8" s="11" t="s">
        <v>20</v>
      </c>
      <c r="B8" s="1">
        <v>14811.203</v>
      </c>
      <c r="C8" s="72">
        <v>1906.6679999999999</v>
      </c>
      <c r="D8" s="72">
        <v>462.69200000000001</v>
      </c>
      <c r="E8" s="72">
        <v>584.88499999999999</v>
      </c>
      <c r="F8" s="12">
        <v>827.46699999999998</v>
      </c>
      <c r="G8" s="14">
        <v>9.1519999999999992</v>
      </c>
      <c r="H8" s="92">
        <v>3.74</v>
      </c>
      <c r="I8" s="14">
        <v>1.2999999999999999E-2</v>
      </c>
      <c r="J8" s="13">
        <v>5.0000000000000001E-3</v>
      </c>
      <c r="K8" s="1">
        <v>16.484999999999999</v>
      </c>
      <c r="L8" s="72">
        <v>7.4489999999999998</v>
      </c>
      <c r="M8" s="119">
        <v>14.223000000000001</v>
      </c>
      <c r="N8" s="195">
        <v>975.673</v>
      </c>
      <c r="O8" s="79">
        <v>85.531000000000006</v>
      </c>
      <c r="P8" s="76">
        <v>735.86400000000003</v>
      </c>
      <c r="Q8" s="76">
        <v>1.131</v>
      </c>
      <c r="R8" s="213">
        <v>0</v>
      </c>
      <c r="S8" s="3">
        <v>0</v>
      </c>
      <c r="T8" s="47">
        <f t="shared" si="0"/>
        <v>20441.031999999999</v>
      </c>
    </row>
    <row r="9" spans="1:28" x14ac:dyDescent="0.25">
      <c r="A9" s="11" t="s">
        <v>21</v>
      </c>
      <c r="B9" s="202">
        <v>13549.071</v>
      </c>
      <c r="C9" s="72">
        <v>1683.192</v>
      </c>
      <c r="D9" s="72">
        <v>410.70499999999998</v>
      </c>
      <c r="E9" s="72">
        <v>592.29399999999998</v>
      </c>
      <c r="F9" s="12">
        <v>821.47900000000004</v>
      </c>
      <c r="G9" s="14">
        <v>8.5419999999999998</v>
      </c>
      <c r="H9" s="92">
        <v>3.6640000000000001</v>
      </c>
      <c r="I9" s="14">
        <v>1.2E-2</v>
      </c>
      <c r="J9" s="13">
        <v>5.0000000000000001E-3</v>
      </c>
      <c r="K9" s="1">
        <v>17.062999999999999</v>
      </c>
      <c r="L9" s="72">
        <v>7.1769999999999996</v>
      </c>
      <c r="M9" s="79">
        <v>0.125</v>
      </c>
      <c r="N9" s="196">
        <v>847.21500000000003</v>
      </c>
      <c r="O9" s="79">
        <v>85.111000000000004</v>
      </c>
      <c r="P9" s="76">
        <v>651.649</v>
      </c>
      <c r="Q9" s="76">
        <v>1.046</v>
      </c>
      <c r="R9" s="213">
        <v>1.2E-2</v>
      </c>
      <c r="S9" s="3">
        <v>0</v>
      </c>
      <c r="T9" s="47">
        <f t="shared" si="0"/>
        <v>18677.298999999999</v>
      </c>
    </row>
    <row r="10" spans="1:28" x14ac:dyDescent="0.25">
      <c r="A10" s="11" t="s">
        <v>4</v>
      </c>
      <c r="B10" s="1">
        <v>14930.148999999999</v>
      </c>
      <c r="C10" s="72">
        <v>1437.357</v>
      </c>
      <c r="D10" s="72">
        <v>439.048</v>
      </c>
      <c r="E10" s="72">
        <v>603.30799999999999</v>
      </c>
      <c r="F10" s="12">
        <v>598.77</v>
      </c>
      <c r="G10" s="14">
        <v>8.8710000000000004</v>
      </c>
      <c r="H10" s="92">
        <v>3.722</v>
      </c>
      <c r="I10" s="14">
        <v>1.2999999999999999E-2</v>
      </c>
      <c r="J10" s="13">
        <v>6.0000000000000001E-3</v>
      </c>
      <c r="K10" s="1">
        <v>16.887</v>
      </c>
      <c r="L10" s="72">
        <v>7.609</v>
      </c>
      <c r="M10" s="119">
        <v>4.4249999999999998</v>
      </c>
      <c r="N10" s="196">
        <v>824.303</v>
      </c>
      <c r="O10" s="79">
        <v>90.415000000000006</v>
      </c>
      <c r="P10" s="76">
        <v>652.18899999999996</v>
      </c>
      <c r="Q10" s="76">
        <v>0.98</v>
      </c>
      <c r="R10" s="213">
        <v>0</v>
      </c>
      <c r="S10" s="3">
        <v>0</v>
      </c>
      <c r="T10" s="47">
        <f t="shared" si="0"/>
        <v>19617.053</v>
      </c>
      <c r="U10" s="210"/>
      <c r="V10" s="47"/>
    </row>
    <row r="11" spans="1:28" x14ac:dyDescent="0.25">
      <c r="A11" s="11" t="s">
        <v>5</v>
      </c>
      <c r="B11" s="1">
        <v>13042.127</v>
      </c>
      <c r="C11" s="72">
        <v>1295.8409999999999</v>
      </c>
      <c r="D11" s="72">
        <v>441.08300000000003</v>
      </c>
      <c r="E11" s="72">
        <v>593.41200000000003</v>
      </c>
      <c r="F11" s="12">
        <v>668.07100000000003</v>
      </c>
      <c r="G11" s="14">
        <v>8.5960000000000001</v>
      </c>
      <c r="H11" s="13">
        <v>3.6560000000000001</v>
      </c>
      <c r="I11" s="14">
        <v>1.2999999999999999E-2</v>
      </c>
      <c r="J11" s="13">
        <v>5.0000000000000001E-3</v>
      </c>
      <c r="K11" s="1">
        <v>18.82</v>
      </c>
      <c r="L11" s="72">
        <v>7.327</v>
      </c>
      <c r="M11" s="79">
        <v>0.125</v>
      </c>
      <c r="N11" s="195">
        <v>764.36699999999996</v>
      </c>
      <c r="O11" s="79">
        <v>97.998999999999995</v>
      </c>
      <c r="P11" s="76">
        <v>709.721</v>
      </c>
      <c r="Q11" s="76">
        <v>1.093</v>
      </c>
      <c r="R11" s="213">
        <v>1.2E-2</v>
      </c>
      <c r="S11" s="3">
        <v>0</v>
      </c>
      <c r="T11" s="47">
        <f t="shared" si="0"/>
        <v>17651.156999999999</v>
      </c>
      <c r="U11" s="210"/>
      <c r="V11" s="47"/>
      <c r="W11" s="143"/>
      <c r="X11" s="143"/>
      <c r="Y11" s="143"/>
      <c r="Z11" s="143"/>
    </row>
    <row r="12" spans="1:28" x14ac:dyDescent="0.25">
      <c r="A12" s="11" t="s">
        <v>6</v>
      </c>
      <c r="B12" s="1">
        <v>12394.553</v>
      </c>
      <c r="C12" s="72">
        <v>2102.5129999999999</v>
      </c>
      <c r="D12" s="72">
        <v>518.31799999999998</v>
      </c>
      <c r="E12" s="72">
        <v>594.96299999999997</v>
      </c>
      <c r="F12" s="12">
        <v>819.76199999999994</v>
      </c>
      <c r="G12" s="48">
        <v>8.8759999999999994</v>
      </c>
      <c r="H12" s="13">
        <v>3.8069999999999999</v>
      </c>
      <c r="I12" s="14">
        <v>1.2999999999999999E-2</v>
      </c>
      <c r="J12" s="13">
        <v>5.0000000000000001E-3</v>
      </c>
      <c r="K12" s="1">
        <v>21.591999999999999</v>
      </c>
      <c r="L12" s="72">
        <v>7.8479999999999999</v>
      </c>
      <c r="M12" s="119">
        <v>0.13100000000000001</v>
      </c>
      <c r="N12" s="196">
        <v>770.00400000000002</v>
      </c>
      <c r="O12" s="79">
        <v>105.59</v>
      </c>
      <c r="P12" s="76">
        <v>812.95899999999995</v>
      </c>
      <c r="Q12" s="76">
        <v>1.22</v>
      </c>
      <c r="R12" s="213">
        <v>0</v>
      </c>
      <c r="S12" s="3">
        <v>0</v>
      </c>
      <c r="T12" s="47">
        <f>SUM(B12:H12,K12:L12,M12,P12,N12,R12,O12)</f>
        <v>18160.916000000001</v>
      </c>
      <c r="W12" s="151"/>
      <c r="X12" s="151"/>
      <c r="Y12" s="151"/>
      <c r="Z12" s="47"/>
      <c r="AB12" s="47"/>
    </row>
    <row r="13" spans="1:28" x14ac:dyDescent="0.25">
      <c r="A13" s="11" t="s">
        <v>7</v>
      </c>
      <c r="B13" s="1">
        <v>10088.913</v>
      </c>
      <c r="C13" s="72">
        <v>2039.874</v>
      </c>
      <c r="D13" s="72">
        <v>537.84199999999998</v>
      </c>
      <c r="E13" s="72">
        <v>606.14200000000005</v>
      </c>
      <c r="F13" s="12">
        <v>702.10400000000004</v>
      </c>
      <c r="G13" s="14">
        <v>9.0779999999999994</v>
      </c>
      <c r="H13" s="92">
        <v>3.827</v>
      </c>
      <c r="I13" s="14">
        <v>1.2999999999999999E-2</v>
      </c>
      <c r="J13" s="13">
        <v>6.0000000000000001E-3</v>
      </c>
      <c r="K13" s="1">
        <v>19.745000000000001</v>
      </c>
      <c r="L13" s="72">
        <v>7.79</v>
      </c>
      <c r="M13" s="119">
        <v>0.13</v>
      </c>
      <c r="N13" s="196">
        <v>673.64499999999998</v>
      </c>
      <c r="O13" s="79">
        <v>108.017</v>
      </c>
      <c r="P13" s="76">
        <v>787.68600000000004</v>
      </c>
      <c r="Q13" s="76">
        <v>1.171</v>
      </c>
      <c r="R13" s="213">
        <v>0</v>
      </c>
      <c r="S13" s="3">
        <v>0</v>
      </c>
      <c r="T13" s="47">
        <f t="shared" si="0"/>
        <v>15584.793</v>
      </c>
      <c r="W13" s="47"/>
      <c r="Y13" s="47"/>
      <c r="Z13" s="193"/>
      <c r="AB13" s="47"/>
    </row>
    <row r="14" spans="1:28" x14ac:dyDescent="0.25">
      <c r="A14" s="11" t="s">
        <v>8</v>
      </c>
      <c r="B14" s="1">
        <v>12199.241</v>
      </c>
      <c r="C14" s="72">
        <v>1709.0070000000001</v>
      </c>
      <c r="D14" s="72">
        <v>452.9</v>
      </c>
      <c r="E14" s="72">
        <v>610.80799999999999</v>
      </c>
      <c r="F14" s="12">
        <v>771.17600000000004</v>
      </c>
      <c r="G14" s="158">
        <v>8.9789999999999992</v>
      </c>
      <c r="H14" s="160">
        <v>3.6579999999999999</v>
      </c>
      <c r="I14" s="14">
        <v>1.4E-2</v>
      </c>
      <c r="J14" s="13">
        <v>5.0000000000000001E-3</v>
      </c>
      <c r="K14" s="1">
        <v>13.474</v>
      </c>
      <c r="L14" s="72">
        <v>7.7729999999999997</v>
      </c>
      <c r="M14" s="79">
        <v>0.60899999999999999</v>
      </c>
      <c r="N14" s="195">
        <v>667.69100000000003</v>
      </c>
      <c r="O14" s="79">
        <v>85.936000000000007</v>
      </c>
      <c r="P14" s="76">
        <v>693.30499999999995</v>
      </c>
      <c r="Q14" s="76">
        <v>1.0760000000000001</v>
      </c>
      <c r="R14" s="214">
        <v>1.2E-2</v>
      </c>
      <c r="S14" s="3">
        <v>0</v>
      </c>
      <c r="T14" s="47">
        <f t="shared" si="0"/>
        <v>17224.568999999996</v>
      </c>
    </row>
    <row r="15" spans="1:28" x14ac:dyDescent="0.25">
      <c r="A15" s="11" t="s">
        <v>9</v>
      </c>
      <c r="B15" s="1">
        <v>13914.102999999999</v>
      </c>
      <c r="C15" s="72">
        <v>1838.9780000000001</v>
      </c>
      <c r="D15" s="72">
        <v>491.983</v>
      </c>
      <c r="E15" s="72">
        <v>610.92499999999995</v>
      </c>
      <c r="F15" s="12">
        <v>794.88099999999997</v>
      </c>
      <c r="G15" s="159">
        <v>9.35</v>
      </c>
      <c r="H15" s="161">
        <v>3.8929999999999998</v>
      </c>
      <c r="I15" s="14">
        <v>1.4E-2</v>
      </c>
      <c r="J15" s="13">
        <v>6.0000000000000001E-3</v>
      </c>
      <c r="K15" s="1">
        <v>16.991</v>
      </c>
      <c r="L15" s="72">
        <v>7.944</v>
      </c>
      <c r="M15" s="119">
        <v>14.003</v>
      </c>
      <c r="N15" s="196">
        <v>750.67899999999997</v>
      </c>
      <c r="O15" s="79">
        <v>92.912000000000006</v>
      </c>
      <c r="P15" s="76">
        <v>704.67499999999995</v>
      </c>
      <c r="Q15" s="76">
        <v>1.0669999999999999</v>
      </c>
      <c r="R15" s="213">
        <v>0</v>
      </c>
      <c r="S15" s="3">
        <v>0</v>
      </c>
      <c r="T15" s="47">
        <f t="shared" si="0"/>
        <v>19251.316999999999</v>
      </c>
    </row>
    <row r="16" spans="1:28" x14ac:dyDescent="0.25">
      <c r="A16" s="11" t="s">
        <v>10</v>
      </c>
      <c r="B16" s="1">
        <v>13916.224</v>
      </c>
      <c r="C16" s="72">
        <v>1711.925</v>
      </c>
      <c r="D16" s="72">
        <v>517.59199999999998</v>
      </c>
      <c r="E16" s="72">
        <v>629.77200000000005</v>
      </c>
      <c r="F16" s="12">
        <v>976.49</v>
      </c>
      <c r="G16" s="14">
        <v>8.8970000000000002</v>
      </c>
      <c r="H16" s="92">
        <v>3.8450000000000002</v>
      </c>
      <c r="I16" s="14">
        <v>1.4E-2</v>
      </c>
      <c r="J16" s="13">
        <v>5.0000000000000001E-3</v>
      </c>
      <c r="K16" s="1">
        <v>15.167</v>
      </c>
      <c r="L16" s="72">
        <v>7.3470000000000004</v>
      </c>
      <c r="M16" s="79">
        <v>7.0369999999999999</v>
      </c>
      <c r="N16" s="195">
        <v>791.85400000000004</v>
      </c>
      <c r="O16" s="79">
        <v>89.007999999999996</v>
      </c>
      <c r="P16" s="76">
        <v>741.37900000000002</v>
      </c>
      <c r="Q16" s="76">
        <v>1.17</v>
      </c>
      <c r="R16" s="213">
        <v>1.2E-2</v>
      </c>
      <c r="S16" s="3">
        <v>0</v>
      </c>
      <c r="T16" s="47">
        <f t="shared" si="0"/>
        <v>19416.549000000006</v>
      </c>
    </row>
    <row r="17" spans="1:25" ht="15.75" thickBot="1" x14ac:dyDescent="0.3">
      <c r="A17" s="49" t="s">
        <v>11</v>
      </c>
      <c r="B17" s="36">
        <v>15305.02</v>
      </c>
      <c r="C17" s="73">
        <v>1665.085</v>
      </c>
      <c r="D17" s="73">
        <v>573.77</v>
      </c>
      <c r="E17" s="73">
        <v>659.44299999999998</v>
      </c>
      <c r="F17" s="37">
        <v>1165.3309999999999</v>
      </c>
      <c r="G17" s="50">
        <v>9.0370000000000008</v>
      </c>
      <c r="H17" s="51">
        <v>3.8460000000000001</v>
      </c>
      <c r="I17" s="50">
        <v>1.2999999999999999E-2</v>
      </c>
      <c r="J17" s="51">
        <v>5.0000000000000001E-3</v>
      </c>
      <c r="K17" s="36">
        <v>13.7</v>
      </c>
      <c r="L17" s="73">
        <v>7.915</v>
      </c>
      <c r="M17" s="126">
        <v>0.13100000000000001</v>
      </c>
      <c r="N17" s="198">
        <v>854.91600000000005</v>
      </c>
      <c r="O17" s="199">
        <v>95.817999999999998</v>
      </c>
      <c r="P17" s="77">
        <v>861.53899999999999</v>
      </c>
      <c r="Q17" s="77">
        <v>1.363</v>
      </c>
      <c r="R17" s="215">
        <v>2.4E-2</v>
      </c>
      <c r="S17" s="38">
        <v>0</v>
      </c>
      <c r="T17" s="47">
        <f t="shared" si="0"/>
        <v>21215.575000000004</v>
      </c>
    </row>
    <row r="18" spans="1:25" ht="15.75" thickBot="1" x14ac:dyDescent="0.3">
      <c r="A18" s="52" t="s">
        <v>12</v>
      </c>
      <c r="B18" s="7">
        <f t="shared" ref="B18:F18" si="1">SUM(B6:B17)</f>
        <v>165851.84499999997</v>
      </c>
      <c r="C18" s="7">
        <f t="shared" si="1"/>
        <v>22105.766</v>
      </c>
      <c r="D18" s="7">
        <f t="shared" si="1"/>
        <v>5926.2150000000001</v>
      </c>
      <c r="E18" s="7">
        <f t="shared" si="1"/>
        <v>7220.9740000000002</v>
      </c>
      <c r="F18" s="7">
        <f t="shared" si="1"/>
        <v>10222.777</v>
      </c>
      <c r="G18" s="7">
        <f t="shared" ref="G18:M18" si="2">SUM(G6:G17)</f>
        <v>107.636</v>
      </c>
      <c r="H18" s="70">
        <f t="shared" si="2"/>
        <v>44.864999999999995</v>
      </c>
      <c r="I18" s="7">
        <f t="shared" si="2"/>
        <v>0.15800000000000003</v>
      </c>
      <c r="J18" s="63">
        <f>SUM(J6:J17)</f>
        <v>6.3E-2</v>
      </c>
      <c r="K18" s="7">
        <f>SUM(K6:K17)</f>
        <v>210.92999999999998</v>
      </c>
      <c r="L18" s="63">
        <f>SUM(L6:L17)</f>
        <v>91.069000000000003</v>
      </c>
      <c r="M18" s="63">
        <f t="shared" si="2"/>
        <v>48.785000000000004</v>
      </c>
      <c r="N18" s="63">
        <f t="shared" ref="N18:O18" si="3">SUM(N6:N17)</f>
        <v>7920.3470000000007</v>
      </c>
      <c r="O18" s="63">
        <f t="shared" si="3"/>
        <v>1099.1290000000004</v>
      </c>
      <c r="P18" s="63">
        <f>SUM(P6:P17)</f>
        <v>9089.389000000001</v>
      </c>
      <c r="Q18" s="63">
        <f>SUM(Q6:Q17)</f>
        <v>14.177000000000001</v>
      </c>
      <c r="R18" s="63">
        <f>SUM(R6:R17)</f>
        <v>8.3999999999999991E-2</v>
      </c>
      <c r="S18" s="63">
        <f>SUM(S6:S17)</f>
        <v>0</v>
      </c>
      <c r="T18" s="47">
        <f>SUM(T6:T17)</f>
        <v>229939.81099999999</v>
      </c>
    </row>
    <row r="19" spans="1:25" x14ac:dyDescent="0.25">
      <c r="A19" s="144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</row>
    <row r="22" spans="1:25" x14ac:dyDescent="0.25">
      <c r="B22" s="143"/>
      <c r="C22" s="143"/>
      <c r="D22" s="143"/>
      <c r="E22" s="143"/>
      <c r="F22" s="143"/>
      <c r="G22" s="143"/>
      <c r="H22" s="143"/>
      <c r="X22" s="193"/>
      <c r="Y22" s="193"/>
    </row>
    <row r="23" spans="1:25" x14ac:dyDescent="0.25">
      <c r="B23" s="143"/>
      <c r="C23" s="143"/>
      <c r="D23" s="143"/>
      <c r="E23" s="143"/>
      <c r="X23" s="193"/>
    </row>
    <row r="24" spans="1:25" x14ac:dyDescent="0.25">
      <c r="B24" s="151"/>
      <c r="C24" s="151"/>
      <c r="D24" s="151"/>
      <c r="E24" s="151"/>
      <c r="L24" s="47"/>
    </row>
    <row r="25" spans="1:25" x14ac:dyDescent="0.25">
      <c r="X25" s="193"/>
      <c r="Y25" s="193"/>
    </row>
    <row r="26" spans="1:25" x14ac:dyDescent="0.25">
      <c r="X26" s="193"/>
      <c r="Y26" s="193"/>
    </row>
    <row r="27" spans="1:25" x14ac:dyDescent="0.25">
      <c r="X27" s="193"/>
      <c r="Y27" s="193"/>
    </row>
  </sheetData>
  <mergeCells count="11">
    <mergeCell ref="R3:S3"/>
    <mergeCell ref="K3:L3"/>
    <mergeCell ref="K4:L4"/>
    <mergeCell ref="P3:Q3"/>
    <mergeCell ref="A3:A5"/>
    <mergeCell ref="G3:J3"/>
    <mergeCell ref="G4:H4"/>
    <mergeCell ref="I4:J4"/>
    <mergeCell ref="B3:F3"/>
    <mergeCell ref="B4:F4"/>
    <mergeCell ref="A1:S1"/>
  </mergeCells>
  <phoneticPr fontId="18" type="noConversion"/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view="pageBreakPreview" zoomScale="90" zoomScaleNormal="100" zoomScaleSheetLayoutView="90" workbookViewId="0">
      <selection activeCell="K27" sqref="K27"/>
    </sheetView>
  </sheetViews>
  <sheetFormatPr defaultRowHeight="15" x14ac:dyDescent="0.25"/>
  <cols>
    <col min="1" max="1" width="13.7109375" style="22" customWidth="1"/>
    <col min="2" max="2" width="11.140625" style="22" customWidth="1"/>
    <col min="3" max="3" width="10.140625" style="22" customWidth="1"/>
    <col min="4" max="4" width="12.42578125" style="22" bestFit="1" customWidth="1"/>
    <col min="5" max="5" width="11.28515625" style="22" bestFit="1" customWidth="1"/>
    <col min="6" max="6" width="12.85546875" style="22" customWidth="1"/>
    <col min="7" max="7" width="12.7109375" style="22" customWidth="1"/>
    <col min="8" max="8" width="11.42578125" style="22" customWidth="1"/>
    <col min="9" max="9" width="8.85546875" style="22" bestFit="1" customWidth="1"/>
    <col min="10" max="12" width="8.85546875" style="22" customWidth="1"/>
    <col min="13" max="13" width="12" style="22" hidden="1" customWidth="1"/>
    <col min="14" max="16384" width="9.140625" style="22"/>
  </cols>
  <sheetData>
    <row r="1" spans="1:13" ht="19.5" x14ac:dyDescent="0.35">
      <c r="A1" s="219" t="s">
        <v>72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3" ht="15.75" thickBot="1" x14ac:dyDescent="0.3"/>
    <row r="3" spans="1:13" ht="39.75" customHeight="1" thickBot="1" x14ac:dyDescent="0.3">
      <c r="A3" s="235" t="s">
        <v>58</v>
      </c>
      <c r="B3" s="240" t="s">
        <v>38</v>
      </c>
      <c r="C3" s="241"/>
      <c r="D3" s="241"/>
      <c r="E3" s="241"/>
      <c r="F3" s="241"/>
      <c r="G3" s="241"/>
      <c r="H3" s="242"/>
      <c r="I3" s="217" t="s">
        <v>39</v>
      </c>
      <c r="J3" s="224"/>
      <c r="K3" s="224"/>
      <c r="L3" s="218"/>
    </row>
    <row r="4" spans="1:13" ht="27.75" customHeight="1" thickBot="1" x14ac:dyDescent="0.3">
      <c r="A4" s="236"/>
      <c r="B4" s="217" t="s">
        <v>23</v>
      </c>
      <c r="C4" s="224"/>
      <c r="D4" s="224"/>
      <c r="E4" s="224"/>
      <c r="F4" s="224"/>
      <c r="G4" s="224"/>
      <c r="H4" s="224"/>
      <c r="I4" s="217" t="s">
        <v>23</v>
      </c>
      <c r="J4" s="218"/>
      <c r="K4" s="217" t="s">
        <v>24</v>
      </c>
      <c r="L4" s="218"/>
    </row>
    <row r="5" spans="1:13" ht="36.75" thickBot="1" x14ac:dyDescent="0.3">
      <c r="A5" s="239"/>
      <c r="B5" s="74" t="s">
        <v>14</v>
      </c>
      <c r="C5" s="69" t="s">
        <v>15</v>
      </c>
      <c r="D5" s="34" t="s">
        <v>16</v>
      </c>
      <c r="E5" s="10" t="s">
        <v>22</v>
      </c>
      <c r="F5" s="10" t="s">
        <v>47</v>
      </c>
      <c r="G5" s="10" t="s">
        <v>48</v>
      </c>
      <c r="H5" s="69" t="s">
        <v>37</v>
      </c>
      <c r="I5" s="34" t="s">
        <v>16</v>
      </c>
      <c r="J5" s="34" t="s">
        <v>22</v>
      </c>
      <c r="K5" s="34" t="s">
        <v>16</v>
      </c>
      <c r="L5" s="34" t="s">
        <v>22</v>
      </c>
    </row>
    <row r="6" spans="1:13" x14ac:dyDescent="0.25">
      <c r="A6" s="15" t="s">
        <v>25</v>
      </c>
      <c r="B6" s="163">
        <v>3375.116</v>
      </c>
      <c r="C6" s="164">
        <v>245.30500000000001</v>
      </c>
      <c r="D6" s="164">
        <v>10789.387000000001</v>
      </c>
      <c r="E6" s="164">
        <v>1955.992</v>
      </c>
      <c r="F6" s="164">
        <v>4707.0689999999995</v>
      </c>
      <c r="G6" s="164">
        <v>6829.6019999999999</v>
      </c>
      <c r="H6" s="165">
        <v>1280.3799999999999</v>
      </c>
      <c r="I6" s="166">
        <v>271.96800000000002</v>
      </c>
      <c r="J6" s="167">
        <v>4.109</v>
      </c>
      <c r="K6" s="120">
        <v>0.48099999999999998</v>
      </c>
      <c r="L6" s="124">
        <v>6.0000000000000001E-3</v>
      </c>
      <c r="M6" s="47">
        <f>SUM(B6:J6)</f>
        <v>29458.928</v>
      </c>
    </row>
    <row r="7" spans="1:13" x14ac:dyDescent="0.25">
      <c r="A7" s="16" t="s">
        <v>26</v>
      </c>
      <c r="B7" s="168">
        <v>3108.1469999999999</v>
      </c>
      <c r="C7" s="169">
        <v>254.637</v>
      </c>
      <c r="D7" s="169">
        <v>10812.646000000001</v>
      </c>
      <c r="E7" s="169">
        <v>1981.7950000000001</v>
      </c>
      <c r="F7" s="169">
        <v>4600.1010000000006</v>
      </c>
      <c r="G7" s="169">
        <v>6224.0219999999999</v>
      </c>
      <c r="H7" s="170">
        <v>1152.242</v>
      </c>
      <c r="I7" s="171">
        <v>276.99700000000001</v>
      </c>
      <c r="J7" s="172">
        <v>3.8</v>
      </c>
      <c r="K7" s="121">
        <v>0.502</v>
      </c>
      <c r="L7" s="125">
        <v>7.0000000000000001E-3</v>
      </c>
      <c r="M7" s="47">
        <f>SUM(B7:J7)</f>
        <v>28414.386999999999</v>
      </c>
    </row>
    <row r="8" spans="1:13" x14ac:dyDescent="0.25">
      <c r="A8" s="16" t="s">
        <v>27</v>
      </c>
      <c r="B8" s="168">
        <v>2210.1060000000002</v>
      </c>
      <c r="C8" s="169">
        <v>243.85499999999999</v>
      </c>
      <c r="D8" s="169">
        <v>9504.6119999999992</v>
      </c>
      <c r="E8" s="169">
        <v>1805.6590000000001</v>
      </c>
      <c r="F8" s="169">
        <v>4625.2710000000006</v>
      </c>
      <c r="G8" s="169">
        <v>5089.5910000000003</v>
      </c>
      <c r="H8" s="170">
        <v>1100.1980000000001</v>
      </c>
      <c r="I8" s="171">
        <v>251.036</v>
      </c>
      <c r="J8" s="172">
        <v>4.0620000000000003</v>
      </c>
      <c r="K8" s="121">
        <v>0.439</v>
      </c>
      <c r="L8" s="125">
        <v>7.0000000000000001E-3</v>
      </c>
      <c r="M8" s="47">
        <f>SUM(B8:J8)</f>
        <v>24834.390000000003</v>
      </c>
    </row>
    <row r="9" spans="1:13" x14ac:dyDescent="0.25">
      <c r="A9" s="16" t="s">
        <v>28</v>
      </c>
      <c r="B9" s="173">
        <v>1831.3579999999999</v>
      </c>
      <c r="C9" s="174">
        <v>164.59399999999999</v>
      </c>
      <c r="D9" s="174">
        <v>8484.7810000000009</v>
      </c>
      <c r="E9" s="174">
        <v>1709.729</v>
      </c>
      <c r="F9" s="174">
        <v>4754.0990000000002</v>
      </c>
      <c r="G9" s="174">
        <v>5115.8109999999997</v>
      </c>
      <c r="H9" s="175">
        <v>901.67599999999993</v>
      </c>
      <c r="I9" s="176">
        <v>117.405</v>
      </c>
      <c r="J9" s="177">
        <v>4.9489999999999998</v>
      </c>
      <c r="K9" s="81">
        <v>0.215</v>
      </c>
      <c r="L9" s="3">
        <v>1.2E-2</v>
      </c>
      <c r="M9" s="47">
        <f>SUM(B9:J9)</f>
        <v>23084.402000000002</v>
      </c>
    </row>
    <row r="10" spans="1:13" x14ac:dyDescent="0.25">
      <c r="A10" s="16" t="s">
        <v>29</v>
      </c>
      <c r="B10" s="178">
        <v>1451.9269999999999</v>
      </c>
      <c r="C10" s="179">
        <v>144.339</v>
      </c>
      <c r="D10" s="179">
        <v>7341.5370000000003</v>
      </c>
      <c r="E10" s="179">
        <v>1717.3679999999999</v>
      </c>
      <c r="F10" s="179">
        <v>4642.0039999999999</v>
      </c>
      <c r="G10" s="179">
        <v>3814.1260000000002</v>
      </c>
      <c r="H10" s="180">
        <v>840.43799999999999</v>
      </c>
      <c r="I10" s="176">
        <v>15.769</v>
      </c>
      <c r="J10" s="177">
        <v>6.7569999999999997</v>
      </c>
      <c r="K10" s="81">
        <v>2.1999999999999999E-2</v>
      </c>
      <c r="L10" s="3">
        <v>1.2E-2</v>
      </c>
      <c r="M10" s="47">
        <f t="shared" ref="M10:M17" si="0">SUM(B10:J10)</f>
        <v>19974.264999999999</v>
      </c>
    </row>
    <row r="11" spans="1:13" x14ac:dyDescent="0.25">
      <c r="A11" s="16" t="s">
        <v>30</v>
      </c>
      <c r="B11" s="173">
        <v>1067.856</v>
      </c>
      <c r="C11" s="174">
        <v>112.32899999999999</v>
      </c>
      <c r="D11" s="174">
        <v>7290.4920000000002</v>
      </c>
      <c r="E11" s="174">
        <v>1814.309</v>
      </c>
      <c r="F11" s="174">
        <v>4644.6419999999998</v>
      </c>
      <c r="G11" s="174">
        <v>4095.9520000000002</v>
      </c>
      <c r="H11" s="175">
        <v>829.654</v>
      </c>
      <c r="I11" s="176">
        <v>13.353999999999999</v>
      </c>
      <c r="J11" s="177">
        <v>6.6550000000000002</v>
      </c>
      <c r="K11" s="81">
        <v>1.9E-2</v>
      </c>
      <c r="L11" s="3">
        <v>1.0999999999999999E-2</v>
      </c>
      <c r="M11" s="47">
        <f t="shared" si="0"/>
        <v>19875.242999999995</v>
      </c>
    </row>
    <row r="12" spans="1:13" x14ac:dyDescent="0.25">
      <c r="A12" s="16" t="s">
        <v>31</v>
      </c>
      <c r="B12" s="173">
        <v>1126.174</v>
      </c>
      <c r="C12" s="174">
        <v>113.465</v>
      </c>
      <c r="D12" s="174">
        <v>8364.0930000000008</v>
      </c>
      <c r="E12" s="174">
        <v>2140.1109999999999</v>
      </c>
      <c r="F12" s="174">
        <v>4635.9709999999995</v>
      </c>
      <c r="G12" s="174">
        <v>4095.8939999999998</v>
      </c>
      <c r="H12" s="175">
        <v>737.09199999999998</v>
      </c>
      <c r="I12" s="176">
        <v>8.8000000000000007</v>
      </c>
      <c r="J12" s="177">
        <v>6.5510000000000002</v>
      </c>
      <c r="K12" s="81">
        <v>1.4E-2</v>
      </c>
      <c r="L12" s="3">
        <v>1.0999999999999999E-2</v>
      </c>
      <c r="M12" s="47">
        <f t="shared" si="0"/>
        <v>21228.150999999998</v>
      </c>
    </row>
    <row r="13" spans="1:13" x14ac:dyDescent="0.25">
      <c r="A13" s="16" t="s">
        <v>32</v>
      </c>
      <c r="B13" s="173">
        <v>1163.5530000000001</v>
      </c>
      <c r="C13" s="174">
        <v>102.256</v>
      </c>
      <c r="D13" s="174">
        <v>7823.0969999999998</v>
      </c>
      <c r="E13" s="174">
        <v>2072.3829999999998</v>
      </c>
      <c r="F13" s="174">
        <v>4676.1859999999997</v>
      </c>
      <c r="G13" s="174">
        <v>4007.4389999999999</v>
      </c>
      <c r="H13" s="175">
        <v>772.91700000000003</v>
      </c>
      <c r="I13" s="176">
        <v>6.375</v>
      </c>
      <c r="J13" s="177">
        <v>7.2460000000000004</v>
      </c>
      <c r="K13" s="81">
        <v>1.0999999999999999E-2</v>
      </c>
      <c r="L13" s="3">
        <v>1.0999999999999999E-2</v>
      </c>
      <c r="M13" s="47">
        <f t="shared" si="0"/>
        <v>20631.451999999997</v>
      </c>
    </row>
    <row r="14" spans="1:13" x14ac:dyDescent="0.25">
      <c r="A14" s="16" t="s">
        <v>33</v>
      </c>
      <c r="B14" s="173">
        <v>1478.665</v>
      </c>
      <c r="C14" s="174">
        <v>112.262</v>
      </c>
      <c r="D14" s="174">
        <v>7268.558</v>
      </c>
      <c r="E14" s="174">
        <v>1873.297</v>
      </c>
      <c r="F14" s="174">
        <v>4721.2579999999998</v>
      </c>
      <c r="G14" s="174">
        <v>4676.9179999999997</v>
      </c>
      <c r="H14" s="175">
        <v>978.755</v>
      </c>
      <c r="I14" s="176">
        <v>14.596</v>
      </c>
      <c r="J14" s="177">
        <v>8.6210000000000004</v>
      </c>
      <c r="K14" s="81">
        <v>2.1000000000000001E-2</v>
      </c>
      <c r="L14" s="3">
        <v>1.4999999999999999E-2</v>
      </c>
      <c r="M14" s="47">
        <f t="shared" si="0"/>
        <v>21132.93</v>
      </c>
    </row>
    <row r="15" spans="1:13" x14ac:dyDescent="0.25">
      <c r="A15" s="16" t="s">
        <v>34</v>
      </c>
      <c r="B15" s="173">
        <v>1975.309</v>
      </c>
      <c r="C15" s="174">
        <v>153.167</v>
      </c>
      <c r="D15" s="174">
        <v>8433.35</v>
      </c>
      <c r="E15" s="174">
        <v>1794.9960000000001</v>
      </c>
      <c r="F15" s="174">
        <v>4774.2160000000003</v>
      </c>
      <c r="G15" s="174">
        <v>4346.768</v>
      </c>
      <c r="H15" s="175">
        <v>996.928</v>
      </c>
      <c r="I15" s="176">
        <v>17.012</v>
      </c>
      <c r="J15" s="177">
        <v>12.829000000000001</v>
      </c>
      <c r="K15" s="81">
        <v>2.4E-2</v>
      </c>
      <c r="L15" s="3">
        <v>1.9E-2</v>
      </c>
      <c r="M15" s="47">
        <f t="shared" si="0"/>
        <v>22504.575000000001</v>
      </c>
    </row>
    <row r="16" spans="1:13" x14ac:dyDescent="0.25">
      <c r="A16" s="16" t="s">
        <v>35</v>
      </c>
      <c r="B16" s="173">
        <v>1972.1130000000001</v>
      </c>
      <c r="C16" s="174">
        <v>159.42099999999999</v>
      </c>
      <c r="D16" s="174">
        <v>8827.99</v>
      </c>
      <c r="E16" s="174">
        <v>1931.7149999999999</v>
      </c>
      <c r="F16" s="174">
        <v>4720.5590000000002</v>
      </c>
      <c r="G16" s="174">
        <v>5150.2049999999999</v>
      </c>
      <c r="H16" s="175">
        <v>1014.312</v>
      </c>
      <c r="I16" s="176">
        <v>15.286</v>
      </c>
      <c r="J16" s="177">
        <v>6.8280000000000003</v>
      </c>
      <c r="K16" s="81">
        <v>2.1999999999999999E-2</v>
      </c>
      <c r="L16" s="3">
        <v>1.0999999999999999E-2</v>
      </c>
      <c r="M16" s="47">
        <f t="shared" si="0"/>
        <v>23798.429</v>
      </c>
    </row>
    <row r="17" spans="1:13" ht="15.75" thickBot="1" x14ac:dyDescent="0.3">
      <c r="A17" s="28" t="s">
        <v>36</v>
      </c>
      <c r="B17" s="181">
        <v>2129.6529999999998</v>
      </c>
      <c r="C17" s="182">
        <v>168.749</v>
      </c>
      <c r="D17" s="182">
        <v>10019.364</v>
      </c>
      <c r="E17" s="182">
        <v>2109.34</v>
      </c>
      <c r="F17" s="182">
        <v>4819.07</v>
      </c>
      <c r="G17" s="182">
        <v>5717.0770000000002</v>
      </c>
      <c r="H17" s="183">
        <v>1115.5450000000001</v>
      </c>
      <c r="I17" s="184">
        <v>12.846</v>
      </c>
      <c r="J17" s="185">
        <v>6.8330000000000002</v>
      </c>
      <c r="K17" s="122">
        <v>1.7000000000000001E-2</v>
      </c>
      <c r="L17" s="20">
        <v>1.0999999999999999E-2</v>
      </c>
      <c r="M17" s="47">
        <f t="shared" si="0"/>
        <v>26098.477000000003</v>
      </c>
    </row>
    <row r="18" spans="1:13" ht="15.75" thickBot="1" x14ac:dyDescent="0.3">
      <c r="A18" s="52" t="s">
        <v>12</v>
      </c>
      <c r="B18" s="30">
        <f>SUM(B6:B17)</f>
        <v>22889.977000000003</v>
      </c>
      <c r="C18" s="30">
        <f t="shared" ref="C18:H18" si="1">SUM(C6:C17)</f>
        <v>1974.3789999999999</v>
      </c>
      <c r="D18" s="39">
        <f t="shared" si="1"/>
        <v>104959.90700000002</v>
      </c>
      <c r="E18" s="39">
        <f t="shared" si="1"/>
        <v>22906.694</v>
      </c>
      <c r="F18" s="39">
        <f t="shared" si="1"/>
        <v>56320.446000000004</v>
      </c>
      <c r="G18" s="39">
        <f t="shared" si="1"/>
        <v>59163.404999999992</v>
      </c>
      <c r="H18" s="32">
        <f t="shared" si="1"/>
        <v>11720.136999999999</v>
      </c>
      <c r="I18" s="123">
        <f>SUM(I6:I17)</f>
        <v>1021.4439999999998</v>
      </c>
      <c r="J18" s="40">
        <f>SUM(J6:J17)</f>
        <v>79.240000000000009</v>
      </c>
      <c r="K18" s="123">
        <f t="shared" ref="K18:L18" si="2">SUM(K6:K17)</f>
        <v>1.7869999999999997</v>
      </c>
      <c r="L18" s="40">
        <f t="shared" si="2"/>
        <v>0.13299999999999998</v>
      </c>
      <c r="M18" s="47">
        <f>SUM(M6:M17)</f>
        <v>281035.62900000002</v>
      </c>
    </row>
    <row r="19" spans="1:13" x14ac:dyDescent="0.25">
      <c r="A19" s="144"/>
      <c r="B19" s="143"/>
      <c r="C19" s="143"/>
      <c r="D19" s="143"/>
      <c r="E19" s="145"/>
      <c r="F19" s="145"/>
      <c r="G19" s="145"/>
      <c r="H19" s="145"/>
      <c r="I19" s="145"/>
      <c r="J19" s="145"/>
    </row>
    <row r="22" spans="1:13" ht="15.75" x14ac:dyDescent="0.25">
      <c r="B22" s="33"/>
      <c r="C22" s="33"/>
      <c r="D22" s="33"/>
      <c r="E22" s="33"/>
      <c r="F22" s="33"/>
    </row>
  </sheetData>
  <mergeCells count="7">
    <mergeCell ref="A1:L1"/>
    <mergeCell ref="A3:A5"/>
    <mergeCell ref="B4:H4"/>
    <mergeCell ref="B3:H3"/>
    <mergeCell ref="I4:J4"/>
    <mergeCell ref="I3:L3"/>
    <mergeCell ref="K4:L4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13.85546875" style="22" customWidth="1"/>
    <col min="2" max="3" width="13.140625" style="22" customWidth="1"/>
    <col min="4" max="4" width="13.5703125" style="22" customWidth="1"/>
    <col min="5" max="5" width="14.28515625" style="22" bestFit="1" customWidth="1"/>
    <col min="6" max="7" width="13.5703125" style="22" customWidth="1"/>
    <col min="8" max="8" width="14.28515625" style="22" bestFit="1" customWidth="1"/>
    <col min="9" max="9" width="18.28515625" style="22" hidden="1" customWidth="1"/>
    <col min="10" max="10" width="10" style="22" hidden="1" customWidth="1"/>
    <col min="11" max="11" width="0" style="22" hidden="1" customWidth="1"/>
    <col min="12" max="16384" width="9.140625" style="22"/>
  </cols>
  <sheetData>
    <row r="1" spans="1:11" ht="15.75" x14ac:dyDescent="0.25">
      <c r="A1" s="247" t="s">
        <v>73</v>
      </c>
      <c r="B1" s="247"/>
      <c r="C1" s="247"/>
      <c r="D1" s="247"/>
      <c r="E1" s="247"/>
      <c r="F1" s="247"/>
      <c r="G1" s="247"/>
      <c r="H1" s="247"/>
    </row>
    <row r="2" spans="1:11" ht="15.75" thickBot="1" x14ac:dyDescent="0.3"/>
    <row r="3" spans="1:11" ht="15.75" thickBot="1" x14ac:dyDescent="0.3">
      <c r="A3" s="235" t="s">
        <v>58</v>
      </c>
      <c r="B3" s="217" t="s">
        <v>40</v>
      </c>
      <c r="C3" s="224"/>
      <c r="D3" s="224"/>
      <c r="E3" s="224"/>
      <c r="F3" s="224"/>
      <c r="G3" s="224"/>
      <c r="H3" s="218"/>
      <c r="I3" s="243" t="s">
        <v>50</v>
      </c>
    </row>
    <row r="4" spans="1:11" ht="15.75" thickBot="1" x14ac:dyDescent="0.3">
      <c r="A4" s="236"/>
      <c r="B4" s="244" t="s">
        <v>41</v>
      </c>
      <c r="C4" s="245"/>
      <c r="D4" s="246"/>
      <c r="E4" s="223" t="s">
        <v>62</v>
      </c>
      <c r="F4" s="224"/>
      <c r="G4" s="225"/>
      <c r="H4" s="235" t="s">
        <v>12</v>
      </c>
      <c r="I4" s="243"/>
    </row>
    <row r="5" spans="1:11" ht="15.75" thickBot="1" x14ac:dyDescent="0.3">
      <c r="A5" s="239"/>
      <c r="B5" s="23" t="s">
        <v>14</v>
      </c>
      <c r="C5" s="24" t="s">
        <v>15</v>
      </c>
      <c r="D5" s="25" t="s">
        <v>16</v>
      </c>
      <c r="E5" s="23" t="s">
        <v>14</v>
      </c>
      <c r="F5" s="24" t="s">
        <v>15</v>
      </c>
      <c r="G5" s="25" t="s">
        <v>16</v>
      </c>
      <c r="H5" s="236"/>
      <c r="I5" s="243"/>
    </row>
    <row r="6" spans="1:11" x14ac:dyDescent="0.25">
      <c r="A6" s="15" t="s">
        <v>25</v>
      </c>
      <c r="B6" s="257">
        <v>399.50700000000001</v>
      </c>
      <c r="C6" s="258">
        <v>7.3679999999999994</v>
      </c>
      <c r="D6" s="259">
        <f>36.184+131.321</f>
        <v>167.505</v>
      </c>
      <c r="E6" s="248">
        <v>1060607.1200000001</v>
      </c>
      <c r="F6" s="131">
        <v>19560.52</v>
      </c>
      <c r="G6" s="254">
        <f>86953.11+348629.63</f>
        <v>435582.74</v>
      </c>
      <c r="H6" s="127">
        <f>ROUND(SUM(E6:G6)*120%,2)+0.01</f>
        <v>1818900.47</v>
      </c>
      <c r="I6" s="47">
        <f>Прием!T6-'Отдача ТСО'!Q6-'Отдача ЭСО'!T6-'Отдача ГП'!M6</f>
        <v>574.38000000001193</v>
      </c>
      <c r="J6" s="47">
        <f>B6+C6+D6-I6</f>
        <v>-1.1937117960769683E-11</v>
      </c>
    </row>
    <row r="7" spans="1:11" x14ac:dyDescent="0.25">
      <c r="A7" s="16" t="s">
        <v>26</v>
      </c>
      <c r="B7" s="85">
        <v>244.32</v>
      </c>
      <c r="C7" s="86">
        <v>4.5760000000000005</v>
      </c>
      <c r="D7" s="18">
        <f>31.537+78.943</f>
        <v>110.47999999999999</v>
      </c>
      <c r="E7" s="249">
        <v>681468.71</v>
      </c>
      <c r="F7" s="133">
        <v>12763.58</v>
      </c>
      <c r="G7" s="132">
        <f>83636.12+220191.46</f>
        <v>303827.57999999996</v>
      </c>
      <c r="H7" s="128">
        <f>ROUND(SUM(E7:G7)*120%,2)-0.01</f>
        <v>1197671.83</v>
      </c>
      <c r="I7" s="47">
        <f>Прием!T7-'Отдача ТСО'!Q7-'Отдача ЭСО'!T7-'Отдача ГП'!M7</f>
        <v>359.3760000000002</v>
      </c>
      <c r="J7" s="47">
        <f t="shared" ref="J7:J14" si="0">B7+C7+D7-I7</f>
        <v>0</v>
      </c>
    </row>
    <row r="8" spans="1:11" x14ac:dyDescent="0.25">
      <c r="A8" s="16" t="s">
        <v>27</v>
      </c>
      <c r="B8" s="81">
        <v>0</v>
      </c>
      <c r="C8" s="12">
        <v>0</v>
      </c>
      <c r="D8" s="3">
        <v>32.756999999999998</v>
      </c>
      <c r="E8" s="136">
        <v>0</v>
      </c>
      <c r="F8" s="134">
        <v>0</v>
      </c>
      <c r="G8" s="135">
        <v>87199.13</v>
      </c>
      <c r="H8" s="128">
        <f>SUM(E8:G8)*120%</f>
        <v>104638.95600000001</v>
      </c>
      <c r="I8" s="47">
        <f>Прием!T8-'Отдача ТСО'!Q8-'Отдача ЭСО'!T8-'Отдача ГП'!M8</f>
        <v>-219.14300000000003</v>
      </c>
      <c r="J8" s="47">
        <f t="shared" si="0"/>
        <v>251.90000000000003</v>
      </c>
    </row>
    <row r="9" spans="1:11" x14ac:dyDescent="0.25">
      <c r="A9" s="16" t="s">
        <v>28</v>
      </c>
      <c r="B9" s="81">
        <v>26.562999999999999</v>
      </c>
      <c r="C9" s="12">
        <v>0.498</v>
      </c>
      <c r="D9" s="3">
        <f>26.04+9.466</f>
        <v>35.506</v>
      </c>
      <c r="E9" s="136">
        <v>67473.210000000006</v>
      </c>
      <c r="F9" s="134">
        <v>1264.98</v>
      </c>
      <c r="G9" s="135">
        <f>69318.48+24044.78</f>
        <v>93363.26</v>
      </c>
      <c r="H9" s="128">
        <f>ROUND(SUM(E9:G9)*120%,2)+0.01</f>
        <v>194521.75</v>
      </c>
      <c r="I9" s="47">
        <f>Прием!T9-'Отдача ТСО'!Q9-'Отдача ЭСО'!T9-'Отдача ГП'!M9</f>
        <v>62.56699999999546</v>
      </c>
      <c r="J9" s="47">
        <f t="shared" si="0"/>
        <v>4.5403680815070402E-12</v>
      </c>
    </row>
    <row r="10" spans="1:11" x14ac:dyDescent="0.25">
      <c r="A10" s="16" t="s">
        <v>29</v>
      </c>
      <c r="B10" s="81">
        <v>135.30099999999999</v>
      </c>
      <c r="C10" s="12">
        <v>2.7080000000000002</v>
      </c>
      <c r="D10" s="3">
        <f>23.125+43.684</f>
        <v>66.808999999999997</v>
      </c>
      <c r="E10" s="136">
        <v>317178.92000000004</v>
      </c>
      <c r="F10" s="134">
        <v>6348.21</v>
      </c>
      <c r="G10" s="135">
        <f>59153.75+102406.05</f>
        <v>161559.79999999999</v>
      </c>
      <c r="H10" s="128">
        <f>ROUND(SUM(E10:G10)*120%,2)</f>
        <v>582104.31999999995</v>
      </c>
      <c r="I10" s="47">
        <f>Прием!T10-'Отдача ТСО'!Q10-'Отдача ЭСО'!T10-'Отдача ГП'!M10</f>
        <v>-214.7360000000117</v>
      </c>
      <c r="J10" s="47">
        <f t="shared" si="0"/>
        <v>419.55400000001168</v>
      </c>
    </row>
    <row r="11" spans="1:11" x14ac:dyDescent="0.25">
      <c r="A11" s="16" t="s">
        <v>30</v>
      </c>
      <c r="B11" s="81">
        <v>0</v>
      </c>
      <c r="C11" s="12">
        <v>0</v>
      </c>
      <c r="D11" s="3">
        <f>23.44</f>
        <v>23.44</v>
      </c>
      <c r="E11" s="136">
        <v>0</v>
      </c>
      <c r="F11" s="134">
        <v>0</v>
      </c>
      <c r="G11" s="135">
        <v>60170.48</v>
      </c>
      <c r="H11" s="128">
        <f>SUM(E11:G11)*120%</f>
        <v>72204.576000000001</v>
      </c>
      <c r="I11" s="47">
        <f>Прием!T11-'Отдача ТСО'!Q11-'Отдача ЭСО'!T11-'Отдача ГП'!M11</f>
        <v>-54.629000000000815</v>
      </c>
      <c r="J11" s="47">
        <f t="shared" si="0"/>
        <v>78.069000000000813</v>
      </c>
    </row>
    <row r="12" spans="1:11" x14ac:dyDescent="0.25">
      <c r="A12" s="16" t="s">
        <v>31</v>
      </c>
      <c r="B12" s="81">
        <v>166.839</v>
      </c>
      <c r="C12" s="12">
        <v>12.147</v>
      </c>
      <c r="D12" s="3">
        <f>26.913+249.853</f>
        <v>276.76600000000002</v>
      </c>
      <c r="E12" s="136">
        <v>443396.02</v>
      </c>
      <c r="F12" s="134">
        <v>32705.17</v>
      </c>
      <c r="G12" s="135">
        <f>59693.03+672715.73</f>
        <v>732408.76</v>
      </c>
      <c r="H12" s="128">
        <f>ROUND(SUM(E12:G12)*120%,2)+0.01</f>
        <v>1450211.95</v>
      </c>
      <c r="I12" s="47">
        <f>Прием!T12-'Отдача ТСО'!Q12-'Отдача ЭСО'!T12-'Отдача ГП'!M12</f>
        <v>953.37499999998909</v>
      </c>
      <c r="J12" s="47">
        <f>B12+C12+D12-I12</f>
        <v>-497.62299999998908</v>
      </c>
      <c r="K12" s="22" t="s">
        <v>91</v>
      </c>
    </row>
    <row r="13" spans="1:11" x14ac:dyDescent="0.25">
      <c r="A13" s="16" t="s">
        <v>32</v>
      </c>
      <c r="B13" s="81">
        <v>8.1630000000000003</v>
      </c>
      <c r="C13" s="12">
        <v>0.16600000000000001</v>
      </c>
      <c r="D13" s="3">
        <f>25.838+3.146</f>
        <v>28.984000000000002</v>
      </c>
      <c r="E13" s="136">
        <v>20568.560000000001</v>
      </c>
      <c r="F13" s="134">
        <v>418.28</v>
      </c>
      <c r="G13" s="133">
        <f>64207.43+7927.07</f>
        <v>72134.5</v>
      </c>
      <c r="H13" s="128">
        <f>ROUND(SUM(E13:G13)*120%,2)</f>
        <v>111745.61</v>
      </c>
      <c r="I13" s="47">
        <f>Прием!T13-'Отдача ТСО'!Q13-'Отдача ЭСО'!T13-'Отдача ГП'!M13</f>
        <v>37.313000000009197</v>
      </c>
      <c r="J13" s="47">
        <f t="shared" si="0"/>
        <v>-9.1944230007356964E-12</v>
      </c>
    </row>
    <row r="14" spans="1:11" x14ac:dyDescent="0.25">
      <c r="A14" s="16" t="s">
        <v>33</v>
      </c>
      <c r="B14" s="81">
        <v>16.779</v>
      </c>
      <c r="C14" s="12">
        <v>0.316</v>
      </c>
      <c r="D14" s="3">
        <f>20.649+5.629</f>
        <v>26.277999999999999</v>
      </c>
      <c r="E14" s="136">
        <v>49224.38</v>
      </c>
      <c r="F14" s="134">
        <v>927.05</v>
      </c>
      <c r="G14" s="133">
        <f>52902.74+16513.74</f>
        <v>69416.479999999996</v>
      </c>
      <c r="H14" s="128">
        <f>ROUND(SUM(E14:G14)*120%,2)+0.01</f>
        <v>143481.5</v>
      </c>
      <c r="I14" s="47">
        <f>Прием!T14-'Отдача ТСО'!Q14-'Отдача ЭСО'!T14-'Отдача ГП'!M14</f>
        <v>43.373000000006869</v>
      </c>
      <c r="J14" s="47">
        <f t="shared" si="0"/>
        <v>-6.8709482548001688E-12</v>
      </c>
    </row>
    <row r="15" spans="1:11" x14ac:dyDescent="0.25">
      <c r="A15" s="16" t="s">
        <v>34</v>
      </c>
      <c r="B15" s="1">
        <v>506.18599999999998</v>
      </c>
      <c r="C15" s="2">
        <v>8.59</v>
      </c>
      <c r="D15" s="3">
        <f>34.878+120.828</f>
        <v>155.70600000000002</v>
      </c>
      <c r="E15" s="255">
        <v>1514625.7400000002</v>
      </c>
      <c r="F15" s="136">
        <v>25703.33</v>
      </c>
      <c r="G15" s="133">
        <f>92740.6+361545.27</f>
        <v>454285.87</v>
      </c>
      <c r="H15" s="128">
        <f>ROUND(SUM(E15:G15)*120%,2)-0.02</f>
        <v>2393537.91</v>
      </c>
      <c r="I15" s="47">
        <f>Прием!T15-'Отдача ТСО'!Q15-'Отдача ЭСО'!T15-'Отдача ГП'!M15</f>
        <v>670.48200000000361</v>
      </c>
      <c r="J15" s="47">
        <f>B15+C15+D15-I15</f>
        <v>-3.637978807091713E-12</v>
      </c>
    </row>
    <row r="16" spans="1:11" x14ac:dyDescent="0.25">
      <c r="A16" s="16" t="s">
        <v>35</v>
      </c>
      <c r="B16" s="1">
        <v>420.64600000000002</v>
      </c>
      <c r="C16" s="2">
        <v>7.8460000000000001</v>
      </c>
      <c r="D16" s="3">
        <f>129.61+93.902</f>
        <v>223.512</v>
      </c>
      <c r="E16" s="255">
        <v>1351233.76</v>
      </c>
      <c r="F16" s="136">
        <v>25203.67</v>
      </c>
      <c r="G16" s="135">
        <f>334393.8+301639.85</f>
        <v>636033.64999999991</v>
      </c>
      <c r="H16" s="128">
        <f>ROUND(SUM(E16:G16)*120%,2)-0.01</f>
        <v>2414965.29</v>
      </c>
      <c r="I16" s="47">
        <f>Прием!T16-'Отдача ТСО'!Q16-'Отдача ЭСО'!T16-'Отдача ГП'!M16</f>
        <v>652.00399999999718</v>
      </c>
      <c r="J16" s="47">
        <f t="shared" ref="J16:J17" si="1">B16+C16+D16-I16</f>
        <v>2.8421709430404007E-12</v>
      </c>
    </row>
    <row r="17" spans="1:10" ht="15.75" thickBot="1" x14ac:dyDescent="0.3">
      <c r="A17" s="28" t="s">
        <v>36</v>
      </c>
      <c r="B17" s="17">
        <v>737.50800000000004</v>
      </c>
      <c r="C17" s="19">
        <v>13.321999999999999</v>
      </c>
      <c r="D17" s="20">
        <f>159.069+16.509</f>
        <v>175.57799999999997</v>
      </c>
      <c r="E17" s="256">
        <v>2364839.0700000003</v>
      </c>
      <c r="F17" s="137">
        <v>42717.27</v>
      </c>
      <c r="G17" s="138">
        <f>46241.71+510059.16</f>
        <v>556300.87</v>
      </c>
      <c r="H17" s="129">
        <f>ROUND(SUM(E17:G17)*120%,2)+0.01</f>
        <v>3556628.6599999997</v>
      </c>
      <c r="I17" s="47">
        <f>Прием!T17-'Отдача ТСО'!Q17-'Отдача ЭСО'!T17-'Отдача ГП'!M17</f>
        <v>1178.3079999999936</v>
      </c>
      <c r="J17" s="47">
        <f t="shared" si="1"/>
        <v>-251.89999999999361</v>
      </c>
    </row>
    <row r="18" spans="1:10" ht="15.75" thickBot="1" x14ac:dyDescent="0.3">
      <c r="A18" s="29" t="s">
        <v>12</v>
      </c>
      <c r="B18" s="30">
        <f>SUM(B6:B17)</f>
        <v>2661.8119999999999</v>
      </c>
      <c r="C18" s="31">
        <f t="shared" ref="C18:D18" si="2">SUM(C6:C17)</f>
        <v>57.537000000000006</v>
      </c>
      <c r="D18" s="32">
        <f t="shared" si="2"/>
        <v>1323.3210000000001</v>
      </c>
      <c r="E18" s="139">
        <f>SUM(E6:E17)</f>
        <v>7870615.4900000002</v>
      </c>
      <c r="F18" s="140">
        <f t="shared" ref="F18:G18" si="3">SUM(F6:F17)</f>
        <v>167612.06</v>
      </c>
      <c r="G18" s="141">
        <f t="shared" si="3"/>
        <v>3662283.12</v>
      </c>
      <c r="H18" s="130">
        <f>SUM(H6:H17)</f>
        <v>14040612.822000001</v>
      </c>
    </row>
    <row r="22" spans="1:10" ht="15.75" x14ac:dyDescent="0.25">
      <c r="B22" s="33"/>
      <c r="C22" s="33"/>
      <c r="D22" s="33"/>
      <c r="E22" s="33"/>
      <c r="F22" s="33"/>
      <c r="G22" s="33"/>
      <c r="H22" s="33"/>
    </row>
    <row r="24" spans="1:10" x14ac:dyDescent="0.25">
      <c r="A24" s="47"/>
      <c r="C24" s="250"/>
      <c r="D24" s="251"/>
      <c r="E24" s="252"/>
      <c r="F24" s="253"/>
    </row>
    <row r="25" spans="1:10" x14ac:dyDescent="0.25">
      <c r="B25" s="47"/>
      <c r="C25" s="250"/>
      <c r="D25" s="251"/>
      <c r="E25" s="252"/>
      <c r="F25" s="253"/>
    </row>
    <row r="26" spans="1:10" x14ac:dyDescent="0.25">
      <c r="D26" s="193"/>
    </row>
  </sheetData>
  <mergeCells count="7">
    <mergeCell ref="I3:I5"/>
    <mergeCell ref="A3:A5"/>
    <mergeCell ref="B4:D4"/>
    <mergeCell ref="A1:H1"/>
    <mergeCell ref="E4:G4"/>
    <mergeCell ref="B3:H3"/>
    <mergeCell ref="H4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Прием</vt:lpstr>
      <vt:lpstr>Отдача ТСО</vt:lpstr>
      <vt:lpstr>Отдача ЭСО</vt:lpstr>
      <vt:lpstr>Отдача ГП</vt:lpstr>
      <vt:lpstr>Потери ГП</vt:lpstr>
      <vt:lpstr>'Отдача ГП'!Область_печати</vt:lpstr>
      <vt:lpstr>'Отдача ТСО'!Область_печати</vt:lpstr>
      <vt:lpstr>'Отдача ЭСО'!Область_печати</vt:lpstr>
      <vt:lpstr>'Потери ГП'!Область_печати</vt:lpstr>
      <vt:lpstr>Прием!Область_печати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2025-07-15T08:26:04Z</dcterms:modified>
</cp:coreProperties>
</file>